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16560" yWindow="720" windowWidth="32460" windowHeight="26500" tabRatio="670" firstSheet="3" activeTab="6"/>
  </bookViews>
  <sheets>
    <sheet name="INS_DEL" sheetId="2" r:id="rId1"/>
    <sheet name="INS_DEL_MERGERED" sheetId="3" r:id="rId2"/>
    <sheet name="BAC_CHECK_Chimp_10" sheetId="7" r:id="rId3"/>
    <sheet name="BAC_CHECK_Gorilla_10" sheetId="6" r:id="rId4"/>
    <sheet name="BAC_CHECK_Orangutan_10" sheetId="5" r:id="rId5"/>
    <sheet name="BAC_CHECK_Gibbon_10" sheetId="10" r:id="rId6"/>
    <sheet name="BAC_CHECK_SUMMARY" sheetId="8" r:id="rId7"/>
    <sheet name="CHIMP_BAC_10_INCLUSIND_BAD_BACS" sheetId="4" r:id="rId8"/>
    <sheet name="ZEV_INTERSECT" sheetId="9" r:id="rId9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2" i="10" l="1"/>
  <c r="Q11" i="10"/>
  <c r="R12" i="10"/>
  <c r="R11" i="10"/>
  <c r="S12" i="10"/>
  <c r="S11" i="10"/>
  <c r="S7" i="10"/>
  <c r="R7" i="10"/>
  <c r="Q7" i="10"/>
  <c r="S6" i="10"/>
  <c r="R6" i="10"/>
  <c r="Q6" i="10"/>
  <c r="T23" i="9"/>
  <c r="R23" i="9"/>
  <c r="Q23" i="9"/>
  <c r="O23" i="9"/>
  <c r="N23" i="9"/>
  <c r="L23" i="9"/>
  <c r="T22" i="9"/>
  <c r="R22" i="9"/>
  <c r="Q22" i="9"/>
  <c r="O22" i="9"/>
  <c r="N22" i="9"/>
  <c r="L22" i="9"/>
  <c r="T15" i="9"/>
  <c r="R15" i="9"/>
  <c r="Q15" i="9"/>
  <c r="O15" i="9"/>
  <c r="N15" i="9"/>
  <c r="L15" i="9"/>
  <c r="T14" i="9"/>
  <c r="R14" i="9"/>
  <c r="Q14" i="9"/>
  <c r="O14" i="9"/>
  <c r="N14" i="9"/>
  <c r="L14" i="9"/>
  <c r="T7" i="9"/>
  <c r="R7" i="9"/>
  <c r="Q7" i="9"/>
  <c r="O7" i="9"/>
  <c r="N7" i="9"/>
  <c r="L7" i="9"/>
  <c r="T6" i="9"/>
  <c r="R6" i="9"/>
  <c r="Q6" i="9"/>
  <c r="O6" i="9"/>
  <c r="N6" i="9"/>
  <c r="L6" i="9"/>
  <c r="T62" i="3"/>
  <c r="R62" i="3"/>
  <c r="Q62" i="3"/>
  <c r="O62" i="3"/>
  <c r="N62" i="3"/>
  <c r="L62" i="3"/>
  <c r="T61" i="3"/>
  <c r="R61" i="3"/>
  <c r="Q61" i="3"/>
  <c r="O61" i="3"/>
  <c r="N61" i="3"/>
  <c r="L61" i="3"/>
  <c r="T54" i="3"/>
  <c r="R54" i="3"/>
  <c r="Q54" i="3"/>
  <c r="O54" i="3"/>
  <c r="N54" i="3"/>
  <c r="L54" i="3"/>
  <c r="T53" i="3"/>
  <c r="R53" i="3"/>
  <c r="Q53" i="3"/>
  <c r="O53" i="3"/>
  <c r="N53" i="3"/>
  <c r="L53" i="3"/>
  <c r="S27" i="6"/>
  <c r="R27" i="6"/>
  <c r="Q27" i="6"/>
  <c r="S26" i="6"/>
  <c r="R26" i="6"/>
  <c r="Q26" i="6"/>
  <c r="S22" i="6"/>
  <c r="R22" i="6"/>
  <c r="Q22" i="6"/>
  <c r="S21" i="6"/>
  <c r="R21" i="6"/>
  <c r="Q21" i="6"/>
  <c r="Q11" i="6"/>
  <c r="R11" i="6"/>
  <c r="S11" i="6"/>
  <c r="Q12" i="6"/>
  <c r="R12" i="6"/>
  <c r="S12" i="6"/>
  <c r="Q7" i="6"/>
  <c r="R7" i="6"/>
  <c r="S7" i="6"/>
  <c r="R6" i="6"/>
  <c r="S6" i="6"/>
  <c r="Q6" i="6"/>
  <c r="S11" i="5"/>
  <c r="R11" i="5"/>
  <c r="Q11" i="5"/>
  <c r="Q12" i="5"/>
  <c r="R12" i="5"/>
  <c r="S12" i="5"/>
  <c r="S12" i="7"/>
  <c r="R12" i="7"/>
  <c r="Q12" i="7"/>
  <c r="S11" i="7"/>
  <c r="R11" i="7"/>
  <c r="Q11" i="7"/>
  <c r="S7" i="7"/>
  <c r="R7" i="7"/>
  <c r="Q7" i="7"/>
  <c r="S6" i="7"/>
  <c r="R6" i="7"/>
  <c r="Q6" i="7"/>
  <c r="S7" i="5"/>
  <c r="R7" i="5"/>
  <c r="Q7" i="5"/>
  <c r="S6" i="5"/>
  <c r="R6" i="5"/>
  <c r="Q6" i="5"/>
  <c r="S12" i="4"/>
  <c r="S11" i="4"/>
  <c r="R12" i="4"/>
  <c r="R11" i="4"/>
  <c r="Q12" i="4"/>
  <c r="Q11" i="4"/>
  <c r="Q7" i="4"/>
  <c r="R7" i="4"/>
  <c r="S7" i="4"/>
  <c r="R6" i="4"/>
  <c r="S6" i="4"/>
  <c r="Q6" i="4"/>
  <c r="O45" i="3"/>
  <c r="Q45" i="3"/>
  <c r="R45" i="3"/>
  <c r="T45" i="3"/>
  <c r="O46" i="3"/>
  <c r="Q46" i="3"/>
  <c r="R46" i="3"/>
  <c r="T46" i="3"/>
  <c r="L46" i="3"/>
  <c r="N46" i="3"/>
  <c r="N45" i="3"/>
  <c r="L45" i="3"/>
  <c r="K32" i="3"/>
  <c r="K33" i="3"/>
  <c r="K34" i="3"/>
  <c r="K36" i="3"/>
  <c r="K38" i="3"/>
  <c r="J32" i="3"/>
  <c r="J33" i="3"/>
  <c r="J34" i="3"/>
  <c r="J36" i="3"/>
  <c r="J38" i="3"/>
  <c r="I32" i="3"/>
  <c r="I33" i="3"/>
  <c r="I34" i="3"/>
  <c r="I36" i="3"/>
  <c r="I38" i="3"/>
  <c r="H32" i="3"/>
  <c r="H33" i="3"/>
  <c r="H34" i="3"/>
  <c r="H36" i="3"/>
  <c r="H38" i="3"/>
  <c r="G32" i="3"/>
  <c r="G33" i="3"/>
  <c r="G34" i="3"/>
  <c r="G36" i="3"/>
  <c r="G38" i="3"/>
  <c r="F32" i="3"/>
  <c r="F33" i="3"/>
  <c r="F34" i="3"/>
  <c r="F36" i="3"/>
  <c r="F38" i="3"/>
  <c r="E32" i="3"/>
  <c r="E33" i="3"/>
  <c r="E34" i="3"/>
  <c r="E36" i="3"/>
  <c r="E38" i="3"/>
  <c r="D32" i="3"/>
  <c r="D33" i="3"/>
  <c r="D34" i="3"/>
  <c r="D36" i="3"/>
  <c r="D38" i="3"/>
  <c r="C32" i="3"/>
  <c r="C33" i="3"/>
  <c r="C34" i="3"/>
  <c r="C36" i="3"/>
  <c r="C38" i="3"/>
  <c r="D22" i="3"/>
  <c r="D23" i="3"/>
  <c r="D24" i="3"/>
  <c r="D26" i="3"/>
  <c r="D28" i="3"/>
  <c r="E22" i="3"/>
  <c r="E23" i="3"/>
  <c r="E24" i="3"/>
  <c r="E26" i="3"/>
  <c r="E28" i="3"/>
  <c r="F22" i="3"/>
  <c r="F23" i="3"/>
  <c r="F24" i="3"/>
  <c r="F26" i="3"/>
  <c r="F28" i="3"/>
  <c r="G22" i="3"/>
  <c r="G23" i="3"/>
  <c r="G24" i="3"/>
  <c r="G26" i="3"/>
  <c r="G28" i="3"/>
  <c r="H22" i="3"/>
  <c r="H23" i="3"/>
  <c r="H24" i="3"/>
  <c r="H26" i="3"/>
  <c r="H28" i="3"/>
  <c r="I22" i="3"/>
  <c r="I23" i="3"/>
  <c r="I24" i="3"/>
  <c r="I26" i="3"/>
  <c r="I28" i="3"/>
  <c r="J22" i="3"/>
  <c r="J23" i="3"/>
  <c r="J24" i="3"/>
  <c r="J26" i="3"/>
  <c r="J28" i="3"/>
  <c r="K22" i="3"/>
  <c r="K23" i="3"/>
  <c r="K24" i="3"/>
  <c r="K26" i="3"/>
  <c r="K28" i="3"/>
  <c r="C22" i="3"/>
  <c r="C23" i="3"/>
  <c r="C24" i="3"/>
  <c r="C26" i="3"/>
  <c r="C28" i="3"/>
  <c r="D35" i="3"/>
  <c r="E35" i="3"/>
  <c r="F35" i="3"/>
  <c r="G35" i="3"/>
  <c r="H35" i="3"/>
  <c r="I35" i="3"/>
  <c r="J35" i="3"/>
  <c r="K35" i="3"/>
  <c r="D37" i="3"/>
  <c r="E37" i="3"/>
  <c r="F37" i="3"/>
  <c r="G37" i="3"/>
  <c r="H37" i="3"/>
  <c r="I37" i="3"/>
  <c r="J37" i="3"/>
  <c r="K37" i="3"/>
  <c r="D31" i="3"/>
  <c r="E31" i="3"/>
  <c r="F31" i="3"/>
  <c r="G31" i="3"/>
  <c r="H31" i="3"/>
  <c r="I31" i="3"/>
  <c r="J31" i="3"/>
  <c r="K31" i="3"/>
  <c r="C35" i="3"/>
  <c r="C37" i="3"/>
  <c r="C31" i="3"/>
  <c r="K25" i="3"/>
  <c r="K27" i="3"/>
  <c r="J25" i="3"/>
  <c r="J27" i="3"/>
  <c r="I25" i="3"/>
  <c r="I27" i="3"/>
  <c r="H25" i="3"/>
  <c r="H27" i="3"/>
  <c r="G25" i="3"/>
  <c r="G27" i="3"/>
  <c r="F25" i="3"/>
  <c r="F27" i="3"/>
  <c r="E25" i="3"/>
  <c r="E27" i="3"/>
  <c r="D25" i="3"/>
  <c r="D27" i="3"/>
  <c r="C25" i="3"/>
  <c r="C27" i="3"/>
  <c r="D21" i="3"/>
  <c r="E21" i="3"/>
  <c r="F21" i="3"/>
  <c r="G21" i="3"/>
  <c r="H21" i="3"/>
  <c r="I21" i="3"/>
  <c r="J21" i="3"/>
  <c r="K21" i="3"/>
  <c r="C21" i="3"/>
</calcChain>
</file>

<file path=xl/sharedStrings.xml><?xml version="1.0" encoding="utf-8"?>
<sst xmlns="http://schemas.openxmlformats.org/spreadsheetml/2006/main" count="3686" uniqueCount="1085">
  <si>
    <t>BON</t>
  </si>
  <si>
    <t>CHIMP</t>
  </si>
  <si>
    <t>GIB</t>
  </si>
  <si>
    <t>GOR</t>
  </si>
  <si>
    <t>MACCH</t>
  </si>
  <si>
    <t>MACIN</t>
  </si>
  <si>
    <t>MARM</t>
  </si>
  <si>
    <t>ORANG</t>
  </si>
  <si>
    <t>OWLMON</t>
  </si>
  <si>
    <t>PBSV</t>
  </si>
  <si>
    <t>SNIFFLE</t>
  </si>
  <si>
    <t>ASMSQ</t>
  </si>
  <si>
    <t>ASMSQ,PBSV</t>
  </si>
  <si>
    <t>ASMSQ,PBSV,SNIFFLES</t>
  </si>
  <si>
    <t>ASMSQ,SNIFFLES</t>
  </si>
  <si>
    <t>PBSV,SNIFFLES</t>
  </si>
  <si>
    <t>SNIFFLES</t>
  </si>
  <si>
    <t>INS</t>
  </si>
  <si>
    <t>DEL</t>
  </si>
  <si>
    <t>for j in `ls -d *`; do echo $j; cut -f 30 $j/all/lc/byref/sv_ins.bed|awk  '$1=="ASMSQ"'|wc -l; cut -f 30 $j/all/lc/byref/sv_ins.bed|awk  '$1=="ASMSQ,PBSV"'|wc -l; cut -f 30 $j/all/lc/byref/sv_ins.bed|awk  '$1=="ASMSQ,PBSV,SNIFFLES"'|wc -l; cut -f 30 $j/all/lc/byref/sv_ins.bed|awk  '$1=="ASMSQ,SNIFFLES"'|wc -l; cut -f 30 $j/all/lc/byref/sv_ins.bed|awk  '$1=="PBSV"'|wc -l; cut -f 30 $j/all/lc/byref/sv_ins.bed|awk  '$1=="PBSV,SNIFFLES"'|wc -l; cut -f 30 $j/all/lc/byref/sv_ins.bed|awk '$1=="SNIFFLES"'|wc -l; done</t>
  </si>
  <si>
    <t>for j in `ls -d *`; do echo $j; cut -f 29 $j/all/lc/byref/sv_del.bed|awk  '$1=="ASMSQ"'|wc -l; cut -f 29 $j/all/lc/byref/sv_del.bed|awk  '$1=="ASMSQ,PBSV"'|wc -l; cut -f 29 $j/all/lc/byref/sv_del.bed|awk  '$1=="ASMSQ,PBSV,SNIFFLES"'|wc -l; cut -f 29 $j/all/lc/byref/sv_del.bed|awk  '$1=="ASMSQ,SNIFFLES"'|wc -l; cut -f 29 $j/all/lc/byref/sv_del.bed|awk  '$1=="PBSV"'|wc -l; cut -f 29 $j/all/lc/byref/sv_del.bed|awk  '$1=="PBSV,SNIFFLES"'|wc -l; cut -f 29 $j/all/lc/byref/sv_del.bed|awk '$1=="SNIFFLES"'|wc -l; done</t>
  </si>
  <si>
    <t>TWO CALLER</t>
  </si>
  <si>
    <t>CHM13</t>
  </si>
  <si>
    <t>Yoruban</t>
  </si>
  <si>
    <t>Clint_PTRv1</t>
  </si>
  <si>
    <t>Gorilla</t>
  </si>
  <si>
    <t>Susie_PABv1</t>
  </si>
  <si>
    <t>Deletions</t>
  </si>
  <si>
    <t>Insertions</t>
  </si>
  <si>
    <t>Inversions</t>
  </si>
  <si>
    <t>Total</t>
  </si>
  <si>
    <t>zev</t>
  </si>
  <si>
    <t>ALL</t>
  </si>
  <si>
    <t>NOTR</t>
  </si>
  <si>
    <t>Chimp</t>
  </si>
  <si>
    <t>Del</t>
  </si>
  <si>
    <t>Ins</t>
  </si>
  <si>
    <t>SHARED</t>
  </si>
  <si>
    <t>APE_SV_ZEV</t>
  </si>
  <si>
    <t>NOTRSD</t>
  </si>
  <si>
    <t>chr1-2765548-DEL-163</t>
  </si>
  <si>
    <t>chr1-2768198-DEL-170</t>
  </si>
  <si>
    <t>chr1-2769542-INS-398</t>
  </si>
  <si>
    <t>chr1-2771736-INS-200</t>
  </si>
  <si>
    <t>chr1-2773433-INS-562</t>
  </si>
  <si>
    <t>chr1-2773979-INS-280</t>
  </si>
  <si>
    <t>chr1-2774680-INS-679</t>
  </si>
  <si>
    <t>chr1-2775846-DEL-131</t>
  </si>
  <si>
    <t>chr1-2776659-DEL-445</t>
  </si>
  <si>
    <t>chr1-2785160-DEL-75</t>
  </si>
  <si>
    <t>chr1-2788410-INS-51</t>
  </si>
  <si>
    <t>chr1-2798095-DEL-257</t>
  </si>
  <si>
    <t>chr1-2798481-DEL-160</t>
  </si>
  <si>
    <t>chr1-2816398-INS-93</t>
  </si>
  <si>
    <t>chr1-2818085-INS-830</t>
  </si>
  <si>
    <t>chr1-2820282-INS-190</t>
  </si>
  <si>
    <t>chr1-2820389-INS-709</t>
  </si>
  <si>
    <t>chr1-2820588-INS-210</t>
  </si>
  <si>
    <t>chr1-2848161-INS-72</t>
  </si>
  <si>
    <t>chr1-2848253-INS-57</t>
  </si>
  <si>
    <t>chr1-2848852-INS-95</t>
  </si>
  <si>
    <t>chr1-2849472-INS-95</t>
  </si>
  <si>
    <t>chr1-2849556-INS-253</t>
  </si>
  <si>
    <t>chr1-2852354-INS-988</t>
  </si>
  <si>
    <t>chr1-2852622-INS-156</t>
  </si>
  <si>
    <t>chr1-2852919-INS-102</t>
  </si>
  <si>
    <t>chr1-2859393-INS-198</t>
  </si>
  <si>
    <t>chr1-2863240-INS-80</t>
  </si>
  <si>
    <t>chr1-2863392-INS-235</t>
  </si>
  <si>
    <t>chr1-2878123-DEL-663</t>
  </si>
  <si>
    <t>chr1-2893107-INS-69</t>
  </si>
  <si>
    <t>chr1-2896489-INS-506</t>
  </si>
  <si>
    <t>chr1-2902437-INS-172</t>
  </si>
  <si>
    <t>chr1-2902666-INS-146</t>
  </si>
  <si>
    <t>chr1-2907817-INS-432</t>
  </si>
  <si>
    <t>chr1-2910097-INS-137</t>
  </si>
  <si>
    <t>chr1-2921417-DEL-303</t>
  </si>
  <si>
    <t>chr1-2921718-DEL-372</t>
  </si>
  <si>
    <t>chr1-2922024-DEL-72</t>
  </si>
  <si>
    <t>chr1-2922998-INS-133</t>
  </si>
  <si>
    <t>chr1-2923854-INS-310</t>
  </si>
  <si>
    <t>chr1-2932452-INS-83</t>
  </si>
  <si>
    <t>chr1-2949564-DEL-490</t>
  </si>
  <si>
    <t>chr1</t>
  </si>
  <si>
    <t>chr1-2785160-DEL-75,chr1-2785163-DEL-75,chr1-2785168-DEL-74</t>
  </si>
  <si>
    <t>chr1-2798095-DEL-257,chr1-2798105-DEL-441,chr1-2798095-DEL-411</t>
  </si>
  <si>
    <t>chr1-2878123-DEL-663,chr1-2878124-DEL-663,chr1-2878123-DEL-663</t>
  </si>
  <si>
    <t>chr1-2921718-DEL-372,chr1-2921718-DEL-372</t>
  </si>
  <si>
    <t>chr1-2949564-DEL-490,chr1-2949564-DEL-490,chr1-2949525-DEL-489</t>
  </si>
  <si>
    <t>CHR</t>
  </si>
  <si>
    <t>START</t>
  </si>
  <si>
    <t>END</t>
  </si>
  <si>
    <t>ID</t>
  </si>
  <si>
    <t>STES</t>
  </si>
  <si>
    <t>F</t>
  </si>
  <si>
    <t>T</t>
  </si>
  <si>
    <t>SAME AS ABOVE</t>
  </si>
  <si>
    <t>chr11</t>
  </si>
  <si>
    <t>chr11-61193722-INS-120</t>
  </si>
  <si>
    <t>chr11-61194877-INS-301</t>
  </si>
  <si>
    <t>chr11-61203204-DEL-66</t>
  </si>
  <si>
    <t>chr11-61203204-DEL-66,chr11-61203204-DEL-66,chr11-61203222-DEL-66</t>
  </si>
  <si>
    <t>chr11-61220760-INS-440</t>
  </si>
  <si>
    <t>chr11-61221903-DEL-165</t>
  </si>
  <si>
    <t>chr11-61221903-DEL-165,chr11-61221903-DEL-169</t>
  </si>
  <si>
    <t>chr11-61240671-DEL-63</t>
  </si>
  <si>
    <t>chr11-61260454-INS-50</t>
  </si>
  <si>
    <t>chr11-61272089-DEL-75</t>
  </si>
  <si>
    <t>chr11-61272089-DEL-75,chr11-61272089-DEL-75,chr11-61272094-DEL-75</t>
  </si>
  <si>
    <t>chr11-61276804-INS-1088</t>
  </si>
  <si>
    <t>chr11-61311257-DEL-122</t>
  </si>
  <si>
    <t>chr11-61311257-DEL-122,chr11-61311257-DEL-119,chr11-61311257-DEL-118</t>
  </si>
  <si>
    <t>chr13</t>
  </si>
  <si>
    <t>chr13-52202106-INS-1971</t>
  </si>
  <si>
    <t>chr13-52209209-INS-311</t>
  </si>
  <si>
    <t>chr13-52269630-DEL-6033</t>
  </si>
  <si>
    <t>chr13-52351705-DEL-414</t>
  </si>
  <si>
    <t>chr13-52351705-DEL-414,chr13-52351705-DEL-414,chr13-52351708-DEL-413</t>
  </si>
  <si>
    <t>chr13-52380521-INS-69</t>
  </si>
  <si>
    <t>chr13-52429817-INS-470</t>
  </si>
  <si>
    <t>chr13-52454637-INS-139</t>
  </si>
  <si>
    <t>chr13-52460717-INS-647</t>
  </si>
  <si>
    <t>chr13-52469568-DEL-319</t>
  </si>
  <si>
    <t>chr13-52469568-DEL-319,chr13-52469568-DEL-319,chr13-52469582-DEL-317</t>
  </si>
  <si>
    <t>chr13-52473245-DEL-55</t>
  </si>
  <si>
    <t>chr13-52473245-DEL-55,chr13-52473248-DEL-52,chr13-52473251-DEL-55</t>
  </si>
  <si>
    <t>chr13-52482727-INS-133</t>
  </si>
  <si>
    <t>NA</t>
  </si>
  <si>
    <t>chr15</t>
  </si>
  <si>
    <t>chr15-28203692-INS-124</t>
  </si>
  <si>
    <t>chr15-28214534-INS-248</t>
  </si>
  <si>
    <t>chr15-28220767-INS-217</t>
  </si>
  <si>
    <t>chr15-28235769-INS-124</t>
  </si>
  <si>
    <t>chr15-28286237-INS-85</t>
  </si>
  <si>
    <t>chr15-28304699-DEL-1395</t>
  </si>
  <si>
    <t>chr15-28304699-DEL-1395,chr15-28304704-DEL-1394</t>
  </si>
  <si>
    <t>chr2</t>
  </si>
  <si>
    <t>chr2-99251899-DEL-216</t>
  </si>
  <si>
    <t>chr2-99251899-DEL-216,chr2-99251906-DEL-217,chr2-99251898-DEL-216</t>
  </si>
  <si>
    <t>chr2-99252085-DEL-258</t>
  </si>
  <si>
    <t>chr2-99266964-DEL-660</t>
  </si>
  <si>
    <t>chr2-99266964-DEL-660,chr2-99266967-DEL-660,chr2-99266966-DEL-660</t>
  </si>
  <si>
    <t>chr2-99311228-INS-310</t>
  </si>
  <si>
    <t>chr2-99383947-DEL-259</t>
  </si>
  <si>
    <t>chr2-99383947-DEL-259,chr2-99383947-DEL-259,chr2-99383965-DEL-259</t>
  </si>
  <si>
    <t>chr2-99524528-DEL-742</t>
  </si>
  <si>
    <t>chr2-99524528-DEL-742,chr2-99524528-DEL-742,chr2-99524529-DEL-742</t>
  </si>
  <si>
    <t>chr2-99554279-INS-1249</t>
  </si>
  <si>
    <t>chr2-99635139-DEL-53</t>
  </si>
  <si>
    <t>chr2-99635139-DEL-53,chr2-99635071-DEL-71</t>
  </si>
  <si>
    <t>same as above</t>
  </si>
  <si>
    <t>chr7</t>
  </si>
  <si>
    <t>chr7-39476786-DEL-1254</t>
  </si>
  <si>
    <t>chr7-39476786-DEL-9360</t>
  </si>
  <si>
    <t>chr7-39476786-DEL-9360,chr7-39476786-DEL-9333</t>
  </si>
  <si>
    <t>chr7-39478258-DEL-8112</t>
  </si>
  <si>
    <t>chr7-39541018-DEL-156</t>
  </si>
  <si>
    <t>chr7-39541018-DEL-156,chr7-39541018-DEL-158,chr7-39541018-DEL-127</t>
  </si>
  <si>
    <t>chr7-39541191-INS-51</t>
  </si>
  <si>
    <t>chr7-39551749-DEL-61</t>
  </si>
  <si>
    <t>chr7-39551749-DEL-61,chr7-39551763-DEL-73</t>
  </si>
  <si>
    <t>chr7-39552459-DEL-314</t>
  </si>
  <si>
    <t>chr7-39552459-DEL-314,chr7-39552459-DEL-314,chr7-39552469-DEL-314</t>
  </si>
  <si>
    <t>chr7-39556814-DEL-21916</t>
  </si>
  <si>
    <t>chr7-39556814-DEL-21916,chr7-39556821-DEL-21913</t>
  </si>
  <si>
    <t>chr7-39589357-DEL-4741</t>
  </si>
  <si>
    <t>chr7-39617544-INS-135</t>
  </si>
  <si>
    <t>chrX</t>
  </si>
  <si>
    <t>chrX-51897297-DEL-50</t>
  </si>
  <si>
    <t>chrX-51897297-DEL-50,chrX-51897297-DEL-50,chrX-51897298-DEL-73</t>
  </si>
  <si>
    <t>chrX-51908303-INS-149</t>
  </si>
  <si>
    <t>chrX-51927776-INS-91</t>
  </si>
  <si>
    <t>chrX-51974305-INS-4742</t>
  </si>
  <si>
    <t>chrX-52019212-DEL-958</t>
  </si>
  <si>
    <t>chrX-52019212-DEL-958,chrX-52019212-DEL-958,chrX-52019198-DEL-956</t>
  </si>
  <si>
    <t>DEL:</t>
  </si>
  <si>
    <t>INS:</t>
  </si>
  <si>
    <t>NOTE</t>
  </si>
  <si>
    <t>T/F(Validation)</t>
  </si>
  <si>
    <t>Total SVs in BACs</t>
  </si>
  <si>
    <t>sensitivity</t>
  </si>
  <si>
    <t>&gt;1</t>
  </si>
  <si>
    <t>&gt;2</t>
  </si>
  <si>
    <t>47bp del in BACs</t>
  </si>
  <si>
    <t>37/54</t>
  </si>
  <si>
    <t>31/37</t>
  </si>
  <si>
    <t>24/25</t>
  </si>
  <si>
    <t>FDR</t>
  </si>
  <si>
    <t>27/33</t>
  </si>
  <si>
    <t>20/22</t>
  </si>
  <si>
    <t>18/18</t>
  </si>
  <si>
    <t>chr4</t>
  </si>
  <si>
    <t>chr4-53346268-INS-55</t>
  </si>
  <si>
    <t>chr4-53363548-DEL-270</t>
  </si>
  <si>
    <t>chr4-53363548-DEL-270,chr4-53363546-DEL-267</t>
  </si>
  <si>
    <t>chr4-53381634-INS-682</t>
  </si>
  <si>
    <t>chr4-53388345-INS-171</t>
  </si>
  <si>
    <t>chr4-53404001-DEL-6142</t>
  </si>
  <si>
    <t>chr4-53404001-DEL-6142,chr4-53404001-DEL-6142</t>
  </si>
  <si>
    <t>chr4-53458012-INS-52</t>
  </si>
  <si>
    <t>chr4-53466117-INS-267</t>
  </si>
  <si>
    <t>chr4-53466322-INS-290</t>
  </si>
  <si>
    <t>chr4-53471007-INS-5743</t>
  </si>
  <si>
    <t>chr4-53471253-INS-4270</t>
  </si>
  <si>
    <t>chr4-53487708-DEL-181</t>
  </si>
  <si>
    <t>chr4-53487708-DEL-181,chr4-53487708-DEL-181</t>
  </si>
  <si>
    <t>chr13-45736957-DEL-231</t>
  </si>
  <si>
    <t>chr13-45736957-DEL-231,chr13-45736957-DEL-231,chr13-45736954-DEL-230</t>
  </si>
  <si>
    <t>chr13-45813151-DEL-88</t>
  </si>
  <si>
    <t>chr13-45813151-DEL-88,chr13-45813151-DEL-88,chr13-45813104-DEL-86</t>
  </si>
  <si>
    <t>chr13-45826373-INS-102</t>
  </si>
  <si>
    <t>chr13-46276824-INS-70</t>
  </si>
  <si>
    <t>chr13-46332753-DEL-149</t>
  </si>
  <si>
    <t>chr13-46332753-DEL-149,chr13-46332753-DEL-149,chr13-46332763-DEL-149</t>
  </si>
  <si>
    <t>chr13-46381372-INS-150</t>
  </si>
  <si>
    <t>CH251-69M1</t>
  </si>
  <si>
    <t>CH251-65J</t>
  </si>
  <si>
    <t>CH251-72I1</t>
  </si>
  <si>
    <t>chr16</t>
  </si>
  <si>
    <t>chr16-81714441-INS-3730</t>
  </si>
  <si>
    <t>chr16-81716586-DEL-1150</t>
  </si>
  <si>
    <t>chr16-81716586-DEL-1150,chr16-81716516-DEL-1150,chr16-81716528-DEL-1148</t>
  </si>
  <si>
    <t>chr16-81754320-INS-515</t>
  </si>
  <si>
    <t>chr16-81769520-DEL-327</t>
  </si>
  <si>
    <t>chr16-81769520-DEL-327,chr16-81769520-DEL-327,chr16-81769531-DEL-327</t>
  </si>
  <si>
    <t>chr16-81778024-DEL-58</t>
  </si>
  <si>
    <t>chr16-81778024-DEL-58,chr16-81778026-DEL-56,chr16-81778032-DEL-59</t>
  </si>
  <si>
    <t>chr16-81788293-INS-158</t>
  </si>
  <si>
    <t>chr16-81788293-INS-94</t>
  </si>
  <si>
    <t>chr16-81805758-DEL-185</t>
  </si>
  <si>
    <t>chr16-81805758-DEL-185,chr16-81805772-DEL-185,chr16-81805758-DEL-183</t>
  </si>
  <si>
    <t>chr16-81819590-INS-51</t>
  </si>
  <si>
    <t>chr16-81820809-INS-138</t>
  </si>
  <si>
    <t>chr16-81824017-DEL-50</t>
  </si>
  <si>
    <t>INSERTION46</t>
  </si>
  <si>
    <t>DEL:45</t>
  </si>
  <si>
    <t>chr16-81827445-INS-385</t>
  </si>
  <si>
    <t>chr16-81864254-DEL-66</t>
  </si>
  <si>
    <t>chr16-81864254-DEL-66,chr16-81864254-DEL-66</t>
  </si>
  <si>
    <t>chr16-81865712-DEL-1024</t>
  </si>
  <si>
    <t>chr16-81865712-DEL-1024,chr16-81865739-DEL-1024,chr16-81865663-DEL-1025</t>
  </si>
  <si>
    <t>chr16-81877761-DEL-58</t>
  </si>
  <si>
    <t>chr16-81877761-DEL-58,chr16-81877794-DEL-58,chr16-81877762-DEL-57</t>
  </si>
  <si>
    <t>chr16-81881656-INS-102</t>
  </si>
  <si>
    <t>CH251-200A2</t>
  </si>
  <si>
    <t>chr17</t>
  </si>
  <si>
    <t>chr17-62533373-DEL-96</t>
  </si>
  <si>
    <t>CH251-302J2</t>
  </si>
  <si>
    <t>chr2-99688000-INS-819</t>
  </si>
  <si>
    <t>chr2-102069346-INS-122</t>
  </si>
  <si>
    <t>chr2-102102126-DEL-259</t>
  </si>
  <si>
    <t>chr2-102102126-DEL-259,chr2-102102126-DEL-259,chr2-102102125-DEL-258</t>
  </si>
  <si>
    <t>CH251-272M2</t>
  </si>
  <si>
    <t>CH251-519E1</t>
  </si>
  <si>
    <t>chr2-131231710-DEL-3230</t>
  </si>
  <si>
    <t>chr2-131263666-DEL-940</t>
  </si>
  <si>
    <t>chr2-131266132-DEL-382</t>
  </si>
  <si>
    <t>chr2-131271542-DEL-640</t>
  </si>
  <si>
    <t>chr2-131273026-DEL-815</t>
  </si>
  <si>
    <t>chr2-131274309-DEL-537</t>
  </si>
  <si>
    <t>chr2-131276419-DEL-634</t>
  </si>
  <si>
    <t>chr2-131284559-INS-159</t>
  </si>
  <si>
    <t>chr2-131299830-DEL-141</t>
  </si>
  <si>
    <t>chr2-131302629-DEL-84</t>
  </si>
  <si>
    <t>chr2-131302629-DEL-84,chr2-131302629-DEL-84</t>
  </si>
  <si>
    <t>chr2-131333391-INS-208</t>
  </si>
  <si>
    <t>chr2-131357121-INS-129</t>
  </si>
  <si>
    <t>chr2-131362847-DEL-60</t>
  </si>
  <si>
    <t>chr2-131362847-DEL-60,chr2-131362843-DEL-61</t>
  </si>
  <si>
    <t>chr2-131383696-INS-132</t>
  </si>
  <si>
    <t>dup region in human</t>
  </si>
  <si>
    <t>CH251-298I</t>
  </si>
  <si>
    <t>chr6</t>
  </si>
  <si>
    <t>chr6-32567341-INS-1061</t>
  </si>
  <si>
    <t>chr6-32567369-DEL-1898</t>
  </si>
  <si>
    <t>chr6-32571262-DEL-16887</t>
  </si>
  <si>
    <t>chr6-32572998-DEL-526</t>
  </si>
  <si>
    <t>chr6-32572998-DEL-526,chr6-32573000-DEL-526</t>
  </si>
  <si>
    <t>chr6-32577181-INS-76</t>
  </si>
  <si>
    <t>chr6-32579631-DEL-61</t>
  </si>
  <si>
    <t>chr6-32579810-DEL-323</t>
  </si>
  <si>
    <t>chr6-32579810-DEL-323,chr6-32579810-DEL-322,chr6-32579822-DEL-319</t>
  </si>
  <si>
    <t>chr6-32587383-INS-377</t>
  </si>
  <si>
    <t>chr6-32593820-DEL-164</t>
  </si>
  <si>
    <t>chr6-32594179-DEL-2653</t>
  </si>
  <si>
    <t>chr6-32594179-DEL-2653,chr6-32593821-DEL-3012</t>
  </si>
  <si>
    <t>chr6-32598123-INS-551</t>
  </si>
  <si>
    <t>chr6-32601364-DEL-314</t>
  </si>
  <si>
    <t>chr6-32601364-DEL-314,chr6-32601366-DEL-315,chr6-32601373-DEL-313</t>
  </si>
  <si>
    <t>chr6-32603206-INS-1422</t>
  </si>
  <si>
    <t>chr6-32603554-DEL-287</t>
  </si>
  <si>
    <t>chr6-32603554-DEL-287,chr6-32603554-DEL-287,chr6-32603556-DEL-286</t>
  </si>
  <si>
    <t>chr6-32624629-DEL-127</t>
  </si>
  <si>
    <t>chr6-32624629-DEL-127,chr6-32624630-DEL-126,chr6-32624621-DEL-127</t>
  </si>
  <si>
    <t>chr6-32645655-INS-1866</t>
  </si>
  <si>
    <t>chr6-32647176-DEL-317</t>
  </si>
  <si>
    <t>chr6-32648271-DEL-2921</t>
  </si>
  <si>
    <t>chr6-32648271-DEL-2921,chr6-32648281-DEL-4072</t>
  </si>
  <si>
    <t>chr6-32651277-DEL-1075</t>
  </si>
  <si>
    <t>chr6-32654737-DEL-324</t>
  </si>
  <si>
    <t>chr6-32654737-DEL-324,chr6-32654737-DEL-324</t>
  </si>
  <si>
    <t>chr6-32655741-DEL-1075</t>
  </si>
  <si>
    <t>chr6-32655741-DEL-1075,chr6-32655747-DEL-1074,chr6-32655748-DEL-1079</t>
  </si>
  <si>
    <t>chr6-32655748-DEL-2335</t>
  </si>
  <si>
    <t>chr6-32657118-DEL-964</t>
  </si>
  <si>
    <t>chr6-32657118-DEL-964,chr6-32657116-DEL-967</t>
  </si>
  <si>
    <t>chr6-32658353-INS-3481</t>
  </si>
  <si>
    <t>chr6-32675682-INS-973</t>
  </si>
  <si>
    <t>chr6-32677367-DEL-254</t>
  </si>
  <si>
    <t>chr6-32677367-DEL-254,chr6-32677367-DEL-254,chr6-32677366-DEL-253</t>
  </si>
  <si>
    <t>chr6-32695705-DEL-3719</t>
  </si>
  <si>
    <t>chr6-32695705-DEL-3719,chr6-32695678-DEL-3717,chr6-32695678-DEL-3759</t>
  </si>
  <si>
    <t>chr6-32708797-DEL-453</t>
  </si>
  <si>
    <t>chr6-32708797-DEL-453,chr6-32708798-DEL-452,chr6-32708796-DEL-453</t>
  </si>
  <si>
    <t>chr6-32709782-DEL-82</t>
  </si>
  <si>
    <t>chr6-32709782-DEL-82,chr6-32709789-DEL-78,chr6-32709748-DEL-78</t>
  </si>
  <si>
    <t>CROSS TWO DELS (SAME AS ABOVE)</t>
  </si>
  <si>
    <t>chr9</t>
  </si>
  <si>
    <t>chr9-5239761-DEL-3510</t>
  </si>
  <si>
    <t>chr9-5239761-DEL-3510,chr9-5239761-DEL-3510,chr9-5239779-DEL-3492</t>
  </si>
  <si>
    <t>chr9-5302563-DEL-35313</t>
  </si>
  <si>
    <t>chr9-5305098-DEL-35170</t>
  </si>
  <si>
    <t>chr9-5311800-DEL-196</t>
  </si>
  <si>
    <t>chr9-5311800-DEL-196,chr9-5311800-DEL-196,chr9-5311805-DEL-196</t>
  </si>
  <si>
    <t>chr9-5329009-DEL-324</t>
  </si>
  <si>
    <t>chr9-5329009-DEL-324,chr9-5329009-DEL-324,chr9-5329022-DEL-318</t>
  </si>
  <si>
    <t>chr9-5347091-DEL-317</t>
  </si>
  <si>
    <t>chr9-5347091-DEL-317,chr9-5347097-DEL-315,chr9-5347108-DEL-317</t>
  </si>
  <si>
    <t>CH251-31O</t>
  </si>
  <si>
    <t>CH251-72B1</t>
  </si>
  <si>
    <t>chrX-88090314-DEL-315</t>
  </si>
  <si>
    <t>chrX-88090314-DEL-315,chrX-88090314-DEL-315,chrX-88090325-DEL-312</t>
  </si>
  <si>
    <t>chrX-88096865-INS-634</t>
  </si>
  <si>
    <t>chrX-88130860-INS-131</t>
  </si>
  <si>
    <t>chrX-88131104-INS-111</t>
  </si>
  <si>
    <t>chrX-88176836-INS-1220</t>
  </si>
  <si>
    <t>chrX-88207865-DEL-6155</t>
  </si>
  <si>
    <t>chrX-88207865-DEL-6155,chrX-88207865-DEL-6155,chrX-88207878-DEL-6142</t>
  </si>
  <si>
    <t>19/26</t>
  </si>
  <si>
    <t>18/19</t>
  </si>
  <si>
    <t>14/15</t>
  </si>
  <si>
    <t>34/42</t>
  </si>
  <si>
    <t>31/32</t>
  </si>
  <si>
    <t>25/25</t>
  </si>
  <si>
    <t>CH276-443G</t>
  </si>
  <si>
    <t>chr11-60409582-INS-106</t>
  </si>
  <si>
    <t>chr11-60409582-INS-51</t>
  </si>
  <si>
    <t>chr11-60411932-DEL-78</t>
  </si>
  <si>
    <t>chr11-60411932-DEL-78,chr11-60411932-DEL-78,chr11-60411933-DEL-78</t>
  </si>
  <si>
    <t>chr11-60418998-INS-101</t>
  </si>
  <si>
    <t>chr11-60432339-INS-933</t>
  </si>
  <si>
    <t>chr11-60435411-DEL-6231</t>
  </si>
  <si>
    <t>chr11-60435411-DEL-6231,chr11-60435404-DEL-6234,chr11-60435405-DEL-6230</t>
  </si>
  <si>
    <t>chr11-60443224-INS-110</t>
  </si>
  <si>
    <t>chr11-60447090-INS-807</t>
  </si>
  <si>
    <t>chr11-60447253-INS-217</t>
  </si>
  <si>
    <t>chr11-60447402-INS-651</t>
  </si>
  <si>
    <t>chr11-60450680-DEL-1738</t>
  </si>
  <si>
    <t>chr11-60450680-DEL-1738,chr11-60450680-DEL-1738,chr11-60450696-DEL-1722</t>
  </si>
  <si>
    <t>chr11-60472332-DEL-3632</t>
  </si>
  <si>
    <t>chr11-60472332-DEL-3632,chr11-60472332-DEL-3632,chr11-60472350-DEL-3614</t>
  </si>
  <si>
    <t>chr11-60476916-INS-691</t>
  </si>
  <si>
    <t>chr11-60484881-DEL-327</t>
  </si>
  <si>
    <t>chr11-60484881-DEL-327,chr11-60484881-DEL-327,chr11-60484893-DEL-327</t>
  </si>
  <si>
    <t>chr11-60490834-DEL-1666</t>
  </si>
  <si>
    <t>chr11-60490834-DEL-1666,chr11-60490834-DEL-1666,chr11-60490846-DEL-1654</t>
  </si>
  <si>
    <t>chr11-60509621-DEL-1602</t>
  </si>
  <si>
    <t>chr11-60509621-DEL-1602,chr11-60509613-DEL-1601,chr11-60509608-DEL-1598</t>
  </si>
  <si>
    <t>chr11-60532147-DEL-7063</t>
  </si>
  <si>
    <t>chr11-60532147-DEL-7063,chr11-60532147-DEL-7062,chr11-60532158-DEL-7063</t>
  </si>
  <si>
    <t>chr11-60547566-DEL-830</t>
  </si>
  <si>
    <t>chr11-60547566-DEL-830,chr11-60547566-DEL-830,chr11-60547575-DEL-830</t>
  </si>
  <si>
    <t>chr11-60556481-INS-277</t>
  </si>
  <si>
    <t>chr11-60557044-INS-163</t>
  </si>
  <si>
    <t>chr11-60557831-INS-515</t>
  </si>
  <si>
    <t>chr11-60562745-INS-3586</t>
  </si>
  <si>
    <t>chr11-60573226-INS-6661</t>
  </si>
  <si>
    <t>chr11-60574392-DEL-75</t>
  </si>
  <si>
    <t>chr11-60574392-DEL-75,chr11-60574392-DEL-74</t>
  </si>
  <si>
    <t>chr11-60575327-INS-645</t>
  </si>
  <si>
    <t>CH276-168B</t>
  </si>
  <si>
    <t>chr15-85282109-DEL-58</t>
  </si>
  <si>
    <t>chr15-85282109-DEL-58,chr15-85282109-DEL-60,chr15-85282110-DEL-58</t>
  </si>
  <si>
    <t>chr15-85286259-INS-70</t>
  </si>
  <si>
    <t>chr15-85303640-DEL-1147</t>
  </si>
  <si>
    <t>chr15-85303640-DEL-1147,chr15-85303643-DEL-1120,chr15-85303644-DEL-1135</t>
  </si>
  <si>
    <t>chr15-85304706-INS-71</t>
  </si>
  <si>
    <t>chr15-85311698-INS-314</t>
  </si>
  <si>
    <t>chr15-85314034-DEL-52</t>
  </si>
  <si>
    <t>chr15-85332727-DEL-313</t>
  </si>
  <si>
    <t>chr15-85332727-DEL-313,chr15-85332727-DEL-313,chr15-85332734-DEL-313</t>
  </si>
  <si>
    <t>chr15-85334313-DEL-177</t>
  </si>
  <si>
    <t>chr15-85334338-INS-464</t>
  </si>
  <si>
    <t>chr15-85334352-DEL-722</t>
  </si>
  <si>
    <t>chr15-85334984-DEL-95</t>
  </si>
  <si>
    <t>chr15-85362547-DEL-55</t>
  </si>
  <si>
    <t>chr15-85362547-DEL-55,chr15-85362535-DEL-72</t>
  </si>
  <si>
    <t>chr15-85371596-DEL-110</t>
  </si>
  <si>
    <t>chr15-85371596-DEL-110,chr15-85371596-DEL-106,chr15-85371598-DEL-106</t>
  </si>
  <si>
    <t>chr15-85388990-INS-290</t>
  </si>
  <si>
    <t>chr15-85388991-DEL-234</t>
  </si>
  <si>
    <t>chr15-85399199-DEL-356</t>
  </si>
  <si>
    <t>chr15-85399199-DEL-356,chr15-85399200-DEL-356,chr15-85399214-DEL-353</t>
  </si>
  <si>
    <t>chr15-85412185-INS-56</t>
  </si>
  <si>
    <t>chr15-85419933-DEL-309</t>
  </si>
  <si>
    <t>chr15-85419933-DEL-309,chr15-85419933-DEL-309,chr15-85419933-DEL-309</t>
  </si>
  <si>
    <t>chr15-85421564-INS-139</t>
  </si>
  <si>
    <t>chr15-85424476-DEL-15492</t>
  </si>
  <si>
    <t>chr15-85426935-DEL-318</t>
  </si>
  <si>
    <t>chr15-85426935-DEL-318,chr15-85426935-DEL-318,chr15-85426950-DEL-318</t>
  </si>
  <si>
    <t>chr15-85433962-DEL-6024</t>
  </si>
  <si>
    <t>chr15-85433962-DEL-6024,chr15-85433951-DEL-6021,chr15-85433948-DEL-6020</t>
  </si>
  <si>
    <t>chr15-85442458-DEL-76</t>
  </si>
  <si>
    <t>chr15-85442458-DEL-76,chr15-85442425-DEL-79,chr15-85442425-DEL-65</t>
  </si>
  <si>
    <t>chr15-85462729-DEL-315</t>
  </si>
  <si>
    <t>chr15-85462729-DEL-315,chr15-85462734-DEL-317,chr15-85462739-DEL-311</t>
  </si>
  <si>
    <t>chr15-85471509-INS-1418</t>
  </si>
  <si>
    <t>chr15-85472383-INS-69</t>
  </si>
  <si>
    <t>chr15-85483479-DEL-185</t>
  </si>
  <si>
    <t>chr15-85483479-DEL-185,chr15-85483479-DEL-185,chr15-85483481-DEL-185</t>
  </si>
  <si>
    <t>chr15-85487594-DEL-332</t>
  </si>
  <si>
    <t>chr15-85487594-DEL-332,chr15-85487594-DEL-332,chr15-85487599-DEL-337</t>
  </si>
  <si>
    <t>chr15-85487612-DEL-166</t>
  </si>
  <si>
    <t>chr15-85491536-INS-61</t>
  </si>
  <si>
    <t>chr15-85493869-DEL-312</t>
  </si>
  <si>
    <t>chr15-85493869-DEL-312,chr15-85493869-DEL-308,chr15-85493863-DEL-301</t>
  </si>
  <si>
    <t>chr15-85504869-INS-75</t>
  </si>
  <si>
    <t>DEL AS 42BP</t>
  </si>
  <si>
    <t>SAME AS BELOW THREE</t>
  </si>
  <si>
    <t>CH276-56K</t>
  </si>
  <si>
    <t>chr17-31149018-INS-960</t>
  </si>
  <si>
    <t>chr17-31154408-DEL-166</t>
  </si>
  <si>
    <t>chr17-31154408-DEL-166,chr17-31154408-DEL-163</t>
  </si>
  <si>
    <t>chr17-31156916-INS-326</t>
  </si>
  <si>
    <t>chr17-31161878-INS-129</t>
  </si>
  <si>
    <t>chr17-31164304-DEL-180</t>
  </si>
  <si>
    <t>chr17-31164304-DEL-180,chr17-31164298-DEL-180,chr17-31164298-DEL-173</t>
  </si>
  <si>
    <t>chr17-31169712-INS-1040</t>
  </si>
  <si>
    <t>chr17-31172035-INS-3177</t>
  </si>
  <si>
    <t>chr17-31178219-INS-988</t>
  </si>
  <si>
    <t>chr17-31178462-INS-68</t>
  </si>
  <si>
    <t>chr17-31184357-DEL-330</t>
  </si>
  <si>
    <t>chr17-31184357-DEL-330,chr17-31184365-DEL-331,chr17-31184365-DEL-330</t>
  </si>
  <si>
    <t>chr17-31191720-INS-74</t>
  </si>
  <si>
    <t>chr17-31203307-INS-509</t>
  </si>
  <si>
    <t>chr17-31203312-INS-1803</t>
  </si>
  <si>
    <t>chr17-31203691-DEL-482</t>
  </si>
  <si>
    <t>chr17-31219462-DEL-177</t>
  </si>
  <si>
    <t>chr17-31220291-INS-267</t>
  </si>
  <si>
    <t>chr17-31221364-INS-544</t>
  </si>
  <si>
    <t>chr17-31260867-DEL-424</t>
  </si>
  <si>
    <t>chr17-31260867-DEL-424,chr17-31260857-DEL-423,chr17-31260857-DEL-417</t>
  </si>
  <si>
    <t>chr17-31270826-INS-115</t>
  </si>
  <si>
    <t>chr17-31272358-DEL-136</t>
  </si>
  <si>
    <t>chr17-31272358-DEL-136,chr17-31272358-DEL-136,chr17-31272375-DEL-136</t>
  </si>
  <si>
    <t>chr17-31273241-INS-357</t>
  </si>
  <si>
    <t>chr17-31287844-DEL-303</t>
  </si>
  <si>
    <t>chr17-31287844-DEL-303,chr17-31287841-DEL-303,chr17-31287850-DEL-303</t>
  </si>
  <si>
    <t>CH276-421M</t>
  </si>
  <si>
    <t>chr17-62446074-DEL-65</t>
  </si>
  <si>
    <t>chr17-62446074-DEL-65,chr17-62446074-DEL-65</t>
  </si>
  <si>
    <t>chr17-62452099-INS-308</t>
  </si>
  <si>
    <t>chr17-62459336-DEL-647</t>
  </si>
  <si>
    <t>chr17-62459336-DEL-647,chr17-62459334-DEL-649</t>
  </si>
  <si>
    <t>chr17-62462336-DEL-73</t>
  </si>
  <si>
    <t>chr17-62462336-DEL-73,chr17-62462341-DEL-72</t>
  </si>
  <si>
    <t>chr17-62463365-DEL-173</t>
  </si>
  <si>
    <t>chr17-62463365-DEL-173,chr17-62463366-DEL-174</t>
  </si>
  <si>
    <t>chr17-62489694-INS-133</t>
  </si>
  <si>
    <t>chr17-62493961-INS-77</t>
  </si>
  <si>
    <t>chr17-62493981-DEL-87</t>
  </si>
  <si>
    <t>chr17-62494082-INS-763</t>
  </si>
  <si>
    <t>chr17-62494224-INS-135</t>
  </si>
  <si>
    <t>chr17-62494382-INS-402</t>
  </si>
  <si>
    <t>chr17-62517377-DEL-305</t>
  </si>
  <si>
    <t>chr17-62517377-DEL-305,chr17-62517384-DEL-305,chr17-62517379-DEL-305</t>
  </si>
  <si>
    <t>chr17-62518257-DEL-94</t>
  </si>
  <si>
    <t>chr17-62518257-DEL-94,chr17-62518257-DEL-92,chr17-62518257-DEL-94</t>
  </si>
  <si>
    <t>chr17-62533371-DEL-96</t>
  </si>
  <si>
    <t>chr17-62533371-DEL-96,chr17-62533369-DEL-93,chr17-62533362-DEL-86</t>
  </si>
  <si>
    <t>chr17-62575697-INS-56</t>
  </si>
  <si>
    <t>chr17-62587953-DEL-228</t>
  </si>
  <si>
    <t>chr17-62587953-DEL-228,chr17-62587933-DEL-223,chr17-62587933-DEL-226</t>
  </si>
  <si>
    <t>chr17-62616670-DEL-318</t>
  </si>
  <si>
    <t>chr17-62616670-DEL-318,chr17-62616670-DEL-318,chr17-62616681-DEL-318</t>
  </si>
  <si>
    <t>chr17-62635802-DEL-301</t>
  </si>
  <si>
    <t>chr17-62635802-DEL-301,chr17-62635786-DEL-300,chr17-62635786-DEL-300</t>
  </si>
  <si>
    <t>chr17-62636469-INS-233</t>
  </si>
  <si>
    <t>chr17-62638467-DEL-595</t>
  </si>
  <si>
    <t>chr17-62638467-DEL-595,chr17-62638467-DEL-595,chr17-62638462-DEL-595</t>
  </si>
  <si>
    <t>chr17-62646015-DEL-309</t>
  </si>
  <si>
    <t>chr17-62646015-DEL-309,chr17-62646015-DEL-309,chr17-62646017-DEL-309</t>
  </si>
  <si>
    <t>chr17-62652823-DEL-81</t>
  </si>
  <si>
    <t>chr17-62652823-DEL-81,chr17-62652827-DEL-82,chr17-62652827-DEL-81</t>
  </si>
  <si>
    <t>chr17-62661506-DEL-84</t>
  </si>
  <si>
    <t>chr17-62661506-DEL-84,chr17-62661511-DEL-79,chr17-62661491-DEL-57</t>
  </si>
  <si>
    <t>chr17-62663950-DEL-309</t>
  </si>
  <si>
    <t>chr17-62663950-DEL-309,chr17-62663950-DEL-309,chr17-62663959-DEL-309</t>
  </si>
  <si>
    <t>chr17-62667565-INS-107</t>
  </si>
  <si>
    <t>CH276-245H2</t>
  </si>
  <si>
    <t>chr18</t>
  </si>
  <si>
    <t>chr18-61297092-DEL-348</t>
  </si>
  <si>
    <t>chr18-61297092-DEL-348,chr18-61297092-DEL-348,chr18-61297079-DEL-347</t>
  </si>
  <si>
    <t>chr18-61310576-DEL-6164</t>
  </si>
  <si>
    <t>chr18-61310576-DEL-6164,chr18-61310576-DEL-6164,chr18-61310597-DEL-6143</t>
  </si>
  <si>
    <t>chr18-61321412-INS-114</t>
  </si>
  <si>
    <t>chr18-61347287-INS-201</t>
  </si>
  <si>
    <t>chr18-61358107-DEL-310</t>
  </si>
  <si>
    <t>chr18-61358107-DEL-310,chr18-61358115-DEL-310,chr18-61358117-DEL-309</t>
  </si>
  <si>
    <t>chr18-61362665-DEL-141</t>
  </si>
  <si>
    <t>chr18-61362665-DEL-141,chr18-61362679-DEL-136,chr18-61362646-DEL-145</t>
  </si>
  <si>
    <t>chr18-61370195-INS-938</t>
  </si>
  <si>
    <t>chr18-61372956-DEL-234</t>
  </si>
  <si>
    <t>chr18-61372956-DEL-234,chr18-61372956-DEL-234,chr18-61372956-DEL-241</t>
  </si>
  <si>
    <t>chr18-61382465-INS-141</t>
  </si>
  <si>
    <t>chr18-61382519-INS-910</t>
  </si>
  <si>
    <t>chr18-61404229-INS-1082</t>
  </si>
  <si>
    <t>chr18-61411559-DEL-60</t>
  </si>
  <si>
    <t>chr18-61411559-DEL-60,chr18-61411590-DEL-53,chr18-61411560-DEL-50</t>
  </si>
  <si>
    <t>chr18-61455475-DEL-115</t>
  </si>
  <si>
    <t>chr18-61455475-DEL-115,chr18-61455580-DEL-114,chr18-61455543-DEL-111</t>
  </si>
  <si>
    <t>chr18-61465845-INS-2386</t>
  </si>
  <si>
    <t>INS37BP</t>
  </si>
  <si>
    <t>CH276-183P</t>
  </si>
  <si>
    <t>chr2-112823596-DEL-318</t>
  </si>
  <si>
    <t>chr2-112823596-DEL-318,chr2-112823601-DEL-318,chr2-112823601-DEL-317</t>
  </si>
  <si>
    <t>chr2-112852563-INS-348</t>
  </si>
  <si>
    <t>chr2-112889001-DEL-323</t>
  </si>
  <si>
    <t>chr2-112889001-DEL-323,chr2-112889004-DEL-323,chr2-112889004-DEL-322</t>
  </si>
  <si>
    <t>chr2-112907707-DEL-304</t>
  </si>
  <si>
    <t>chr2-112907707-DEL-304,chr2-112907707-DEL-304,chr2-112907710-DEL-304</t>
  </si>
  <si>
    <t>chr2-112916132-INS-77</t>
  </si>
  <si>
    <t>chr2-112927668-INS-130</t>
  </si>
  <si>
    <t>chr2-112932154-DEL-323</t>
  </si>
  <si>
    <t>chr2-112932154-DEL-323,chr2-112932154-DEL-323,chr2-112932167-DEL-323</t>
  </si>
  <si>
    <t>chr2-112934249-DEL-973</t>
  </si>
  <si>
    <t>chr2-112934249-DEL-973,chr2-112934249-DEL-973,chr2-112934253-DEL-973</t>
  </si>
  <si>
    <t>chr2-112953356-INS-54</t>
  </si>
  <si>
    <t>chr2-112990538-DEL-83</t>
  </si>
  <si>
    <t>chr2-112990538-DEL-83,chr2-112990538-DEL-83,chr2-112990538-DEL-82</t>
  </si>
  <si>
    <t>chr2-113008344-DEL-226</t>
  </si>
  <si>
    <t>chr2-113008344-DEL-226,chr2-113008360-DEL-226</t>
  </si>
  <si>
    <t>chr2-113008796-DEL-648</t>
  </si>
  <si>
    <t>chr2-113008796-DEL-648,chr2-113008796-DEL-648,chr2-113008807-DEL-638</t>
  </si>
  <si>
    <t>chr2-113009901-DEL-91</t>
  </si>
  <si>
    <t>chr2-113009901-DEL-91,chr2-113009901-DEL-90,chr2-113009901-DEL-91</t>
  </si>
  <si>
    <t>CH276-127J1</t>
  </si>
  <si>
    <t>CH276-6J1</t>
  </si>
  <si>
    <t>chr7-64737696-DEL-1952</t>
  </si>
  <si>
    <t>chr7-64737696-DEL-1952,chr7-64737696-DEL-1952</t>
  </si>
  <si>
    <t>chr7-64784089-DEL-1761</t>
  </si>
  <si>
    <t>chr7-64784089-DEL-1761,chr7-64784095-DEL-1761</t>
  </si>
  <si>
    <t>chr7-64790335-INS-501</t>
  </si>
  <si>
    <t>chr7-64791207-INS-4122</t>
  </si>
  <si>
    <t>chr7-64808572-DEL-1905</t>
  </si>
  <si>
    <t>chr7-64808572-DEL-1905,chr7-64808572-DEL-1905</t>
  </si>
  <si>
    <t>chr7-64813431-DEL-303</t>
  </si>
  <si>
    <t>chr7-64813431-DEL-303,chr7-64813438-DEL-302</t>
  </si>
  <si>
    <t>chr7-64829560-INS-704</t>
  </si>
  <si>
    <t>chr7-64829765-DEL-58</t>
  </si>
  <si>
    <t>chr7-64829765-DEL-58,chr7-64829765-DEL-58</t>
  </si>
  <si>
    <t>chr7-64834889-DEL-5269</t>
  </si>
  <si>
    <t>chr7-64834889-DEL-5269,chr7-64834889-DEL-5269</t>
  </si>
  <si>
    <t>chr7-64843390-INS-224</t>
  </si>
  <si>
    <t>chr7-64845987-DEL-286</t>
  </si>
  <si>
    <t>chr7-64845987-DEL-286,chr7-64845987-DEL-285</t>
  </si>
  <si>
    <t>chr7-64855430-DEL-2251</t>
  </si>
  <si>
    <t>chr7-64855430-DEL-2251,chr7-64855430-DEL-2251</t>
  </si>
  <si>
    <t>chr7-64858013-INS-310</t>
  </si>
  <si>
    <t>chr7-64895845-INS-1598</t>
  </si>
  <si>
    <t>chr7-64897218-INS-284</t>
  </si>
  <si>
    <t>CH276-397L</t>
  </si>
  <si>
    <t>chr9-134786123-INS-203</t>
  </si>
  <si>
    <t>chr9-134788269-DEL-76</t>
  </si>
  <si>
    <t>chr9-134788269-DEL-76,chr9-134788269-DEL-76</t>
  </si>
  <si>
    <t>chr9-134788590-DEL-56</t>
  </si>
  <si>
    <t>chr9-134788590-DEL-56,chr9-134788587-DEL-56</t>
  </si>
  <si>
    <t>chr9-134790426-INS-178</t>
  </si>
  <si>
    <t>chr9-134792819-DEL-94</t>
  </si>
  <si>
    <t>chr9-134792819-DEL-94,chr9-134792828-DEL-84</t>
  </si>
  <si>
    <t>chr9-134802726-DEL-60</t>
  </si>
  <si>
    <t>chr9-134802726-DEL-60,chr9-134802726-DEL-60</t>
  </si>
  <si>
    <t>chr9-134803572-DEL-208</t>
  </si>
  <si>
    <t>chr9-134803572-DEL-208,chr9-134803589-DEL-208</t>
  </si>
  <si>
    <t>chr9-134812774-DEL-54</t>
  </si>
  <si>
    <t>chr9-134812774-DEL-54,chr9-134812774-DEL-54</t>
  </si>
  <si>
    <t>chr9-134817673-DEL-58</t>
  </si>
  <si>
    <t>chr9-134817673-DEL-58,chr9-134817673-DEL-58</t>
  </si>
  <si>
    <t>chr9-134824016-INS-988</t>
  </si>
  <si>
    <t>chr9-134825204-INS-238</t>
  </si>
  <si>
    <t>chr9-134826539-INS-153</t>
  </si>
  <si>
    <t>chr9-134826606-INS-768</t>
  </si>
  <si>
    <t>chr9-134826657-INS-138</t>
  </si>
  <si>
    <t>chr9-134826735-INS-103</t>
  </si>
  <si>
    <t>chr9-134826814-INS-73</t>
  </si>
  <si>
    <t>chr9-134828468-INS-216</t>
  </si>
  <si>
    <t>chr9-134828907-INS-71</t>
  </si>
  <si>
    <t>chr9-134829253-DEL-304</t>
  </si>
  <si>
    <t>chr9-134829654-DEL-112</t>
  </si>
  <si>
    <t>chr9-134840608-INS-86</t>
  </si>
  <si>
    <t>chr9-134846467-INS-1388</t>
  </si>
  <si>
    <t>chr9-134847717-INS-52</t>
  </si>
  <si>
    <t>chr9-134849157-DEL-1877</t>
  </si>
  <si>
    <t>chr9-134849273-DEL-768</t>
  </si>
  <si>
    <t>chr9-134850189-DEL-168</t>
  </si>
  <si>
    <t>chr9-134850526-DEL-408</t>
  </si>
  <si>
    <t>chr9-134851430-DEL-1277</t>
  </si>
  <si>
    <t>chr9-134851430-DEL-1277,chr9-134851440-DEL-1276</t>
  </si>
  <si>
    <t>chr9-134858489-INS-145</t>
  </si>
  <si>
    <t>chr9-134862201-INS-66</t>
  </si>
  <si>
    <t>chr9-134865776-DEL-1922</t>
  </si>
  <si>
    <t>chr9-134865776-DEL-1922,chr9-134865776-DEL-1921</t>
  </si>
  <si>
    <t>chr9-134872231-INS-196</t>
  </si>
  <si>
    <t>chr9-134873742-INS-92</t>
  </si>
  <si>
    <t>chr9-134881295-INS-64</t>
  </si>
  <si>
    <t>chr9-134894063-INS-443</t>
  </si>
  <si>
    <t>chr9-134905801-DEL-193</t>
  </si>
  <si>
    <t>chr9-134905801-DEL-193,chr9-134905804-DEL-190</t>
  </si>
  <si>
    <t>chr9-134914004-INS-59</t>
  </si>
  <si>
    <t>chr9-134929910-INS-75</t>
  </si>
  <si>
    <t>chr9-134946253-INS-56</t>
  </si>
  <si>
    <t>chr9-134946334-INS-61</t>
  </si>
  <si>
    <t>chr9-134946622-INS-306</t>
  </si>
  <si>
    <t>chr9-134946714-INS-101</t>
  </si>
  <si>
    <t>chr9-134949643-INS-654</t>
  </si>
  <si>
    <t>chr9-134952462-INS-142</t>
  </si>
  <si>
    <t>chr9-134952492-INS-142</t>
  </si>
  <si>
    <t>chr9-134956466-DEL-138</t>
  </si>
  <si>
    <t>chr9-134956466-DEL-138,chr9-134956466-DEL-138</t>
  </si>
  <si>
    <t>chr9-134956833-DEL-110</t>
  </si>
  <si>
    <t>chr9-134970282-INS-145</t>
  </si>
  <si>
    <t>chr9-134970499-INS-64</t>
  </si>
  <si>
    <t>chr9-134977245-DEL-273</t>
  </si>
  <si>
    <t>chr9-134977245-DEL-273,chr9-134977191-DEL-265</t>
  </si>
  <si>
    <t>chr9-134978751-DEL-56</t>
  </si>
  <si>
    <t>chr9-134978751-DEL-56,chr9-134978743-DEL-57</t>
  </si>
  <si>
    <t>chr9-134979216-DEL-65</t>
  </si>
  <si>
    <t>chr9-134981530-DEL-182</t>
  </si>
  <si>
    <t>chr9-134981562-INS-768</t>
  </si>
  <si>
    <t>chr9-134981799-INS-544</t>
  </si>
  <si>
    <t>CH276-69A</t>
  </si>
  <si>
    <t>chrX-111721077-DEL-448</t>
  </si>
  <si>
    <t>chrX-111721077-DEL-448,chrX-111721068-DEL-451</t>
  </si>
  <si>
    <t>chrX-111778303-INS-166</t>
  </si>
  <si>
    <t>chrX-111784177-INS-819</t>
  </si>
  <si>
    <t>chrX-111795410-INS-718</t>
  </si>
  <si>
    <t>chrX-111795829-DEL-109</t>
  </si>
  <si>
    <t>chrX-111795829-DEL-109,chrX-111795923-DEL-109</t>
  </si>
  <si>
    <t>chrX-111824124-INS-4982</t>
  </si>
  <si>
    <t>chrX-111825131-DEL-125</t>
  </si>
  <si>
    <t>chrX-111825131-DEL-125,chrX-111825131-DEL-125</t>
  </si>
  <si>
    <t>chrX-111859756-INS-2113</t>
  </si>
  <si>
    <t>75/116</t>
  </si>
  <si>
    <t>58/74</t>
  </si>
  <si>
    <t>27/27</t>
  </si>
  <si>
    <t>62/100</t>
  </si>
  <si>
    <t>52/53</t>
  </si>
  <si>
    <t>87/88</t>
  </si>
  <si>
    <t>CH277-204D</t>
  </si>
  <si>
    <t>chr19</t>
  </si>
  <si>
    <t>CH277-149G1</t>
  </si>
  <si>
    <t>chr1-2768992-INS-2601</t>
  </si>
  <si>
    <t>chr1-2785160-DEL-75,chr1-2785170-DEL-75</t>
  </si>
  <si>
    <t>chr1-2788262-INS-491</t>
  </si>
  <si>
    <t>chr1-2798151-DEL-417</t>
  </si>
  <si>
    <t>chr1-2798151-DEL-417,chr1-2798106-DEL-361</t>
  </si>
  <si>
    <t>chr1-2798424-DEL-369</t>
  </si>
  <si>
    <t>chr1-2798424-DEL-369,chr1-2798472-DEL-385</t>
  </si>
  <si>
    <t>chr1-2799010-DEL-88</t>
  </si>
  <si>
    <t>chr1-2813813-DEL-1397</t>
  </si>
  <si>
    <t>chr1-2813813-DEL-1397,chr1-2813814-DEL-1397,chr1-2813814-DEL-1394</t>
  </si>
  <si>
    <t>chr1-2818097-INS-198</t>
  </si>
  <si>
    <t>chr1-2819610-INS-50</t>
  </si>
  <si>
    <t>chr1-2820242-DEL-119</t>
  </si>
  <si>
    <t>chr1-2820242-DEL-119,chr1-2820242-DEL-119,chr1-2820230-DEL-118</t>
  </si>
  <si>
    <t>chr1-2824887-INS-64</t>
  </si>
  <si>
    <t>chr1-2824902-INS-50</t>
  </si>
  <si>
    <t>chr1-2842235-DEL-121</t>
  </si>
  <si>
    <t>chr1-2842235-DEL-121,chr1-2842236-DEL-121,chr1-2842267-DEL-121</t>
  </si>
  <si>
    <t>chr1-2849048-INS-733</t>
  </si>
  <si>
    <t>INS80BP</t>
  </si>
  <si>
    <t>CH277-66H1</t>
  </si>
  <si>
    <t>chr11-55502764-DEL-63</t>
  </si>
  <si>
    <t>chr11-55502764-DEL-63,chr11-55502764-DEL-63,chr11-55502765-DEL-63</t>
  </si>
  <si>
    <t>chr11-55504499-INS-509</t>
  </si>
  <si>
    <t>chr11-55522674-INS-308</t>
  </si>
  <si>
    <t>chr11-55531379-DEL-3363</t>
  </si>
  <si>
    <t>chr11-55531379-DEL-3363,chr11-55531379-DEL-3363,chr11-55531380-DEL-3362</t>
  </si>
  <si>
    <t>chr11-55543633-INS-79</t>
  </si>
  <si>
    <t>chr11-55547207-INS-69</t>
  </si>
  <si>
    <t>chr11-55560714-DEL-126</t>
  </si>
  <si>
    <t>chr11-55560714-DEL-126,chr11-55560714-DEL-126</t>
  </si>
  <si>
    <t>CH277-445A1</t>
  </si>
  <si>
    <t>CH277-224D</t>
  </si>
  <si>
    <t>chr17-6866691-DEL-324</t>
  </si>
  <si>
    <t>chr17-6866691-DEL-324,chr17-6866699-DEL-324,chr17-6866695-DEL-324</t>
  </si>
  <si>
    <t>chr17-6899774-INS-86</t>
  </si>
  <si>
    <t>chr17-6952834-INS-299</t>
  </si>
  <si>
    <t>chr17-6959640-INS-108</t>
  </si>
  <si>
    <t>chr17-6971414-DEL-302</t>
  </si>
  <si>
    <t>chr17-6971414-DEL-302,chr17-6971414-DEL-302,chr17-6971418-DEL-302</t>
  </si>
  <si>
    <t>chr17-6986004-DEL-251</t>
  </si>
  <si>
    <t>chr17-6986261-INS-278</t>
  </si>
  <si>
    <t>chr17-6993930-INS-92</t>
  </si>
  <si>
    <t>chr17-7004323-DEL-50</t>
  </si>
  <si>
    <t>chr17-7004323-DEL-50,chr17-7004321-DEL-50,chr17-7004325-DEL-53</t>
  </si>
  <si>
    <t>chr17-7004373-DEL-79</t>
  </si>
  <si>
    <t>chr17-7037569-INS-134</t>
  </si>
  <si>
    <t>chr17-7037573-INS-318</t>
  </si>
  <si>
    <t>INS49</t>
  </si>
  <si>
    <t>chr17-7056792-DEL-309</t>
  </si>
  <si>
    <t>chr17-7056792-DEL-309,chr17-7056792-DEL-309,chr17-7056803-DEL-306</t>
  </si>
  <si>
    <t>chr17-7059801-INS-127</t>
  </si>
  <si>
    <t>chr17-7061517-INS-2719</t>
  </si>
  <si>
    <t>chr19-39766905-DEL-306</t>
  </si>
  <si>
    <t>chr19-39766905-DEL-306,chr19-39766905-DEL-306,chr19-39766917-DEL-306</t>
  </si>
  <si>
    <t>chr19-39782967-INS-196</t>
  </si>
  <si>
    <t>chr19-39794720-INS-314</t>
  </si>
  <si>
    <t>chr19-39795729-INS-682</t>
  </si>
  <si>
    <t>CH277-281N1</t>
  </si>
  <si>
    <t>chr22</t>
  </si>
  <si>
    <t>chr22-24005850-DEL-52</t>
  </si>
  <si>
    <t>chr22-24005850-DEL-52,chr22-24005850-DEL-52,chr22-24005859-DEL-51</t>
  </si>
  <si>
    <t>chr22-24005869-INS-1958</t>
  </si>
  <si>
    <t>chr22-24011077-INS-605</t>
  </si>
  <si>
    <t>chr22-24024184-DEL-92</t>
  </si>
  <si>
    <t>chr22-24024184-DEL-92,chr22-24024184-DEL-92,chr22-24024184-DEL-98</t>
  </si>
  <si>
    <t>chr22-24064506-DEL-1555</t>
  </si>
  <si>
    <t>chr22-24064506-DEL-1555,chr22-24064506-DEL-1555,chr22-24064511-DEL-1557</t>
  </si>
  <si>
    <t>chr22-24094521-DEL-330</t>
  </si>
  <si>
    <t>chr22-24094521-DEL-330,chr22-24094521-DEL-330,chr22-24094536-DEL-330</t>
  </si>
  <si>
    <t>chr22-24126464-DEL-104</t>
  </si>
  <si>
    <t>chr22-24126464-DEL-104,chr22-24126464-DEL-104,chr22-24126465-DEL-103</t>
  </si>
  <si>
    <t>CH277-117G</t>
  </si>
  <si>
    <t>chr4-4396686-DEL-68</t>
  </si>
  <si>
    <t>chr4-4396686-DEL-68,chr4-4396700-DEL-68,chr4-4396703-DEL-67</t>
  </si>
  <si>
    <t>chr4-4397411-DEL-502</t>
  </si>
  <si>
    <t>chr4-4397686-DEL-68</t>
  </si>
  <si>
    <t>chr4-4402370-DEL-182</t>
  </si>
  <si>
    <t>chr4-4402370-DEL-182,chr4-4402370-DEL-182,chr4-4402372-DEL-182</t>
  </si>
  <si>
    <t>chr4-4433372-DEL-179</t>
  </si>
  <si>
    <t>chr4-4433372-DEL-179,chr4-4433372-DEL-178,chr4-4433380-DEL-179</t>
  </si>
  <si>
    <t>chr4-4439194-INS-67</t>
  </si>
  <si>
    <t>chr4-4447294-DEL-337</t>
  </si>
  <si>
    <t>chr4-4447294-DEL-337,chr4-4447299-DEL-338,chr4-4447307-DEL-337</t>
  </si>
  <si>
    <t>CH277-377B1</t>
  </si>
  <si>
    <t>chr7-144020945-INS-165</t>
  </si>
  <si>
    <t>chr7-144040510-INS-50</t>
  </si>
  <si>
    <t>chr7-144040678-DEL-275</t>
  </si>
  <si>
    <t>chr7-144040678-DEL-275,chr7-144040678-DEL-275,chr7-144040684-DEL-274</t>
  </si>
  <si>
    <t>chr7-144068792-INS-6115</t>
  </si>
  <si>
    <t>chr7-144094000-INS-410</t>
  </si>
  <si>
    <t>chr7-144143336-INS-320</t>
  </si>
  <si>
    <t>CH277-436J1</t>
  </si>
  <si>
    <t>chr8</t>
  </si>
  <si>
    <t>chr8-22979715-DEL-61</t>
  </si>
  <si>
    <t>chr8-22979715-DEL-61,chr8-22979723-DEL-53</t>
  </si>
  <si>
    <t>chr8-22986640-INS-2151</t>
  </si>
  <si>
    <t>chr8-23033298-DEL-329</t>
  </si>
  <si>
    <t>chr8-23033298-DEL-329,chr8-23033298-DEL-329,chr8-23033303-DEL-329</t>
  </si>
  <si>
    <t>chr8-23040277-DEL-190</t>
  </si>
  <si>
    <t>chr8-23040277-DEL-190,chr8-23040277-DEL-190,chr8-23040240-DEL-181</t>
  </si>
  <si>
    <t>chr8-23050994-DEL-859</t>
  </si>
  <si>
    <t>chr8-23050997-INS-219</t>
  </si>
  <si>
    <t>chr8-23070436-INS-169</t>
  </si>
  <si>
    <t>chr8-23134104-INS-862</t>
  </si>
  <si>
    <t>chr8-23134699-INS-323</t>
  </si>
  <si>
    <t>chr8-23134958-INS-2597</t>
  </si>
  <si>
    <t>chr8-23135056-INS-77</t>
  </si>
  <si>
    <t>chr8-23139148-DEL-716</t>
  </si>
  <si>
    <t>chr8-23139148-DEL-716,chr8-23139141-DEL-713</t>
  </si>
  <si>
    <t>SAME AS BELOW</t>
  </si>
  <si>
    <t>chr8-23140245-INS-168</t>
  </si>
  <si>
    <t>chr8-23140282-INS-166</t>
  </si>
  <si>
    <t>chr8-23140410-INS-7728</t>
  </si>
  <si>
    <t>chr8-23142953-DEL-323</t>
  </si>
  <si>
    <t>chr8-23142953-DEL-323,chr8-23142953-DEL-323,chr8-23142957-DEL-323</t>
  </si>
  <si>
    <t>chr8-23147644-DEL-637</t>
  </si>
  <si>
    <t>chr8-23147644-DEL-637,chr8-23147632-DEL-635,chr8-23147641-DEL-634</t>
  </si>
  <si>
    <t>chr8-23148926-DEL-297</t>
  </si>
  <si>
    <t>chr8-23148926-DEL-297,chr8-23148906-DEL-288</t>
  </si>
  <si>
    <t>chr8-23151399-INS-154</t>
  </si>
  <si>
    <t>chr8-23151409-INS-408</t>
  </si>
  <si>
    <t>chr8-23151498-DEL-262</t>
  </si>
  <si>
    <t>chr8-23157206-INS-323</t>
  </si>
  <si>
    <t>chr8-23165518-DEL-152</t>
  </si>
  <si>
    <t>chr8-23165518-DEL-152,chr8-23165542-DEL-152,chr8-23165494-DEL-141</t>
  </si>
  <si>
    <t>chr8-23171016-DEL-1665</t>
  </si>
  <si>
    <t>chr8-23171016-DEL-1665,chr8-23171049-DEL-1665,chr8-23171044-DEL-1770</t>
  </si>
  <si>
    <t>chr8-23215410-INS-1315</t>
  </si>
  <si>
    <t>chr8-23218531-DEL-4151</t>
  </si>
  <si>
    <t>chr8-23218531-DEL-4151,chr8-23218531-DEL-4151,chr8-23218533-DEL-4149</t>
  </si>
  <si>
    <t>chr8-23241882-INS-337</t>
  </si>
  <si>
    <t>chr8-23259163-DEL-205</t>
  </si>
  <si>
    <t>chr8-23259163-DEL-205,chr8-23259163-DEL-205,chr8-23259163-DEL-204</t>
  </si>
  <si>
    <t>CH277-480O</t>
  </si>
  <si>
    <t>CH277-504G1</t>
  </si>
  <si>
    <t>chr9-89198166-DEL-55</t>
  </si>
  <si>
    <t>chr9-89198166-DEL-55,chr9-89198166-DEL-53,chr9-89198167-DEL-53</t>
  </si>
  <si>
    <t>chr9-89205196-INS-212</t>
  </si>
  <si>
    <t>chr9-89253778-INS-73</t>
  </si>
  <si>
    <t>chr9-89254435-INS-936</t>
  </si>
  <si>
    <t>chr9-89254546-INS-187</t>
  </si>
  <si>
    <t>chr9-89255469-DEL-319</t>
  </si>
  <si>
    <t>chr9-89255469-DEL-319,chr9-89255469-DEL-319,chr9-89255478-DEL-317</t>
  </si>
  <si>
    <t>chr9-89260645-DEL-52</t>
  </si>
  <si>
    <t>chr9-89260645-DEL-52,chr9-89260645-DEL-52</t>
  </si>
  <si>
    <t>chr9-89297123-INS-450</t>
  </si>
  <si>
    <t>SHIFT 10BP</t>
  </si>
  <si>
    <t>chr11-55567713-DEL-281</t>
  </si>
  <si>
    <t>chr11-55568245-INS-2777</t>
  </si>
  <si>
    <t>chr11-55570287-DEL-508</t>
  </si>
  <si>
    <t>chr11-55573207-DEL-138</t>
  </si>
  <si>
    <t>chr11-55574945-INS-161</t>
  </si>
  <si>
    <t>chr11-55598251-INS-3095</t>
  </si>
  <si>
    <t>chr11-55605073-INS-6039</t>
  </si>
  <si>
    <t>chr11-55610079-DEL-318</t>
  </si>
  <si>
    <t>chr11-55610079-DEL-318,chr11-55610079-DEL-318,chr11-55610088-DEL-317</t>
  </si>
  <si>
    <t>REMOVE BECAUSE OF MAPPING LOW</t>
  </si>
  <si>
    <t>36/46</t>
  </si>
  <si>
    <t>31/33</t>
  </si>
  <si>
    <t>24/26</t>
  </si>
  <si>
    <t>33/40</t>
  </si>
  <si>
    <t>25/27</t>
  </si>
  <si>
    <t>GORILLA</t>
  </si>
  <si>
    <t>ORANGUTAN</t>
  </si>
  <si>
    <t>INLCUDING RED ONE LEFT</t>
  </si>
  <si>
    <t>40/47</t>
  </si>
  <si>
    <t>37/39</t>
  </si>
  <si>
    <t>28/30</t>
  </si>
  <si>
    <t>44/54</t>
  </si>
  <si>
    <t>38/39</t>
  </si>
  <si>
    <t>26/28</t>
  </si>
  <si>
    <t>Orangutan</t>
  </si>
  <si>
    <t>chr15-30997801-DEL-301</t>
  </si>
  <si>
    <t>CH271-70K21</t>
  </si>
  <si>
    <t>chr15-30911735-INS-296</t>
  </si>
  <si>
    <t>chr15-30911735-INS-297</t>
  </si>
  <si>
    <t>chr15-30929507-DEL-515</t>
  </si>
  <si>
    <t>chr15-30929507-DEL-515,chr15-30929542-DEL-507,chr15-30929485-DEL-540</t>
  </si>
  <si>
    <t>chr15-30932335-INS-754</t>
  </si>
  <si>
    <t>chr15-30963645-INS-91</t>
  </si>
  <si>
    <t>chr15-30963671-INS-53</t>
  </si>
  <si>
    <t>chr15-30979821-INS-295</t>
  </si>
  <si>
    <t>chr15-30980875-INS-304</t>
  </si>
  <si>
    <t>chr15-30986610-INS-320</t>
  </si>
  <si>
    <t>chr15-30997801-DEL-301,chr15-30997801-DEL-301,chr15-30997815-DEL-301</t>
  </si>
  <si>
    <t>chr15-31000257-INS-310</t>
  </si>
  <si>
    <t>chr15-31013723-DEL-54</t>
  </si>
  <si>
    <t>chr15-31013723-DEL-54,chr15-31013705-DEL-51,chr15-31013705-DEL-51</t>
  </si>
  <si>
    <t>chr15-31014900-INS-66</t>
  </si>
  <si>
    <t>chr15-31031589-INS-53</t>
  </si>
  <si>
    <t>chr15-31038991-INS-1033</t>
  </si>
  <si>
    <t>chr17-31803411-INS-177</t>
  </si>
  <si>
    <t>chr17-31818651-INS-308</t>
  </si>
  <si>
    <t>chr17-31818670-INS-78</t>
  </si>
  <si>
    <t>chr17-31825168-DEL-1202</t>
  </si>
  <si>
    <t>chr17-31825168-DEL-1202,chr17-31825168-DEL-1202,chr17-31825170-DEL-1202</t>
  </si>
  <si>
    <t>chr17-31833030-INS-68</t>
  </si>
  <si>
    <t>chr17-31835170-DEL-110</t>
  </si>
  <si>
    <t>chr17-31835170-DEL-110,chr17-31835170-DEL-110,chr17-31835171-DEL-110</t>
  </si>
  <si>
    <t>chr17-31854923-DEL-1155</t>
  </si>
  <si>
    <t>chr17-31854970-DEL-260</t>
  </si>
  <si>
    <t>chr17-31854970-DEL-260,chr17-31854969-DEL-261</t>
  </si>
  <si>
    <t>chr17-31855423-DEL-179</t>
  </si>
  <si>
    <t>chr17-31855700-INS-142</t>
  </si>
  <si>
    <t>chr17-31855738-DEL-339</t>
  </si>
  <si>
    <t>chr17-31860508-INS-289</t>
  </si>
  <si>
    <t>chr17-31862676-INS-8697</t>
  </si>
  <si>
    <t>chr17-31870461-INS-117</t>
  </si>
  <si>
    <t>chr17-31872913-INS-78</t>
  </si>
  <si>
    <t>chr17-31873254-INS-312</t>
  </si>
  <si>
    <t>chr17-31875999-INS-307</t>
  </si>
  <si>
    <t>chr17-31880834-INS-619</t>
  </si>
  <si>
    <t>chr17-31889097-INS-290</t>
  </si>
  <si>
    <t>chr17-31890570-DEL-369</t>
  </si>
  <si>
    <t>chr17-31890570-DEL-369,chr17-31890573-DEL-369,chr17-31890573-DEL-369</t>
  </si>
  <si>
    <t>chr17-31894381-INS-294</t>
  </si>
  <si>
    <t>chr17-31894385-INS-596</t>
  </si>
  <si>
    <t>chr17-31894497-INS-304</t>
  </si>
  <si>
    <t>chr17-31895951-INS-107</t>
  </si>
  <si>
    <t>chr17-31896529-INS-315</t>
  </si>
  <si>
    <t>chr17-31905566-INS-95</t>
  </si>
  <si>
    <t>chr17-31910896-INS-320</t>
  </si>
  <si>
    <t>chr17-31912946-DEL-324</t>
  </si>
  <si>
    <t>chr17-31912946-DEL-324,chr17-31912946-DEL-324,chr17-31912948-DEL-324</t>
  </si>
  <si>
    <t>chr17-31913640-DEL-142</t>
  </si>
  <si>
    <t>chr17-31913640-DEL-142,chr17-31913640-DEL-142,chr17-31913644-DEL-142</t>
  </si>
  <si>
    <t>chr17-31916584-INS-372</t>
  </si>
  <si>
    <t>chr17-31919295-INS-307</t>
  </si>
  <si>
    <t>chr17-31920946-DEL-4327</t>
  </si>
  <si>
    <t>chr17-31920946-DEL-4327,chr17-31920946-DEL-4338</t>
  </si>
  <si>
    <t>chr17-31928368-INS-141</t>
  </si>
  <si>
    <t>chr17-31928850-INS-313</t>
  </si>
  <si>
    <t>chr17-31930473-INS-317</t>
  </si>
  <si>
    <t>chr17-31930881-INS-283</t>
  </si>
  <si>
    <t>chr17-31932889-DEL-79</t>
  </si>
  <si>
    <t>chr17-31932889-DEL-79,chr17-31933096-DEL-61</t>
  </si>
  <si>
    <t>chr17-31933091-DEL-61</t>
  </si>
  <si>
    <t>chr17-31933496-DEL-604</t>
  </si>
  <si>
    <t>chr17-31933496-DEL-604,chr17-31933493-DEL-943</t>
  </si>
  <si>
    <t>chr17-31933816-DEL-301</t>
  </si>
  <si>
    <t>chr17-31934341-DEL-337</t>
  </si>
  <si>
    <t>chr17-31934341-DEL-337,chr17-31934376-DEL-336</t>
  </si>
  <si>
    <t>chr17-31936741-INS-471</t>
  </si>
  <si>
    <t>chr17-31942950-INS-315</t>
  </si>
  <si>
    <t>chr17-31950766-DEL-305</t>
  </si>
  <si>
    <t>chr17-31950766-DEL-305,chr17-31950773-DEL-304,chr17-31950782-DEL-301</t>
  </si>
  <si>
    <t>chr17-31956166-DEL-114</t>
  </si>
  <si>
    <t>chr17-31956166-DEL-114,chr17-31956166-DEL-114,chr17-31956170-DEL-114</t>
  </si>
  <si>
    <t>chr17-31958164-DEL-667</t>
  </si>
  <si>
    <t>chr17-31958164-DEL-667,chr17-31958164-DEL-665,chr17-31958168-DEL-661</t>
  </si>
  <si>
    <t>chr17-31960369-DEL-366</t>
  </si>
  <si>
    <t>chr17-31960369-DEL-366,chr17-31960372-DEL-366,chr17-31960372-DEL-367</t>
  </si>
  <si>
    <t>chr17-31966799-INS-306</t>
  </si>
  <si>
    <t>chr17-31967350-DEL-240</t>
  </si>
  <si>
    <t>chr17-31967350-DEL-240,chr17-31967359-DEL-240</t>
  </si>
  <si>
    <t>chr17-31968178-INS-315</t>
  </si>
  <si>
    <t>chr17-31972389-INS-57</t>
  </si>
  <si>
    <t>chr17-31974503-INS-50</t>
  </si>
  <si>
    <t>CH271-225O11</t>
  </si>
  <si>
    <t xml:space="preserve">SAME AS BELOW </t>
  </si>
  <si>
    <t>CH271-172O07</t>
  </si>
  <si>
    <t>chr17-47513123-INS-321</t>
  </si>
  <si>
    <t>chr17-47516820-INS-161</t>
  </si>
  <si>
    <t>chr17-47517821-INS-323</t>
  </si>
  <si>
    <t>chr17-47518143-INS-301</t>
  </si>
  <si>
    <t>chr17-47521456-DEL-81</t>
  </si>
  <si>
    <t>chr17-47523995-INS-162</t>
  </si>
  <si>
    <t>chr17-47529568-INS-300</t>
  </si>
  <si>
    <t>chr17-47535222-DEL-307</t>
  </si>
  <si>
    <t>chr17-47545211-INS-541</t>
  </si>
  <si>
    <t>chr17-47565657-INS-320</t>
  </si>
  <si>
    <t>chr17-47589169-DEL-858</t>
  </si>
  <si>
    <t>chr17-47592466-INS-331</t>
  </si>
  <si>
    <t>chr17-47594589-DEL-350</t>
  </si>
  <si>
    <t>chr17-47594589-DEL-350,chr17-47594588-DEL-346,chr17-47594578-DEL-349</t>
  </si>
  <si>
    <t>chr17-47599923-INS-2231</t>
  </si>
  <si>
    <t>chr17-47600648-INS-321</t>
  </si>
  <si>
    <t>chr17-47600661-INS-321</t>
  </si>
  <si>
    <t>chr17-47604379-INS-300</t>
  </si>
  <si>
    <t>chr17-47604379-INS-320</t>
  </si>
  <si>
    <t>chr17-47611858-INS-266</t>
  </si>
  <si>
    <t>chr17-47616392-DEL-309</t>
  </si>
  <si>
    <t>chr17-47616392-DEL-309,chr17-47616389-DEL-311,chr17-47616402-DEL-309</t>
  </si>
  <si>
    <t>chr17-47619934-INS-313</t>
  </si>
  <si>
    <t>chr17-47619945-INS-334</t>
  </si>
  <si>
    <t>chr17-47624101-DEL-1724</t>
  </si>
  <si>
    <t>chr17-47624101-DEL-1724,chr17-47624101-DEL-1724,chr17-47624103-DEL-1722</t>
  </si>
  <si>
    <t>chr17-47637467-INS-299</t>
  </si>
  <si>
    <t>chr17-47638065-INS-302</t>
  </si>
  <si>
    <t>chr17-47640549-INS-101</t>
  </si>
  <si>
    <t>chr17-47645511-DEL-21195</t>
  </si>
  <si>
    <t>chr17-47645511-DEL-21195,chr17-47645634-DEL-21197</t>
  </si>
  <si>
    <t>chr17-47646993-DEL-1592</t>
  </si>
  <si>
    <t>chr17-47646993-DEL-1592,chr17-47646843-DEL-1618</t>
  </si>
  <si>
    <t>chr17-47648412-INS-61</t>
  </si>
  <si>
    <t>chr17-47649085-DEL-68</t>
  </si>
  <si>
    <t>chr17-47649085-DEL-68,chr17-47649085-DEL-68,chr17-47649086-DEL-68</t>
  </si>
  <si>
    <t>chr17-47654661-INS-143</t>
  </si>
  <si>
    <t>chr17-47659747-INS-316</t>
  </si>
  <si>
    <t>CH271-270H22</t>
  </si>
  <si>
    <t>chr4-48992859-DEL-76</t>
  </si>
  <si>
    <t>chr4-48992859-DEL-76,chr4-48992859-DEL-76,chr4-48992859-DEL-76</t>
  </si>
  <si>
    <t>chr4-49016690-INS-316</t>
  </si>
  <si>
    <t>chr4-49039306-DEL-128</t>
  </si>
  <si>
    <t>chr4-49039306-DEL-128,chr4-49039306-DEL-128,chr4-49039303-DEL-127</t>
  </si>
  <si>
    <t>chr4-49039716-DEL-1922</t>
  </si>
  <si>
    <t>chr4-49039716-DEL-1922,chr4-49039716-DEL-1922,chr4-49039724-DEL-1922</t>
  </si>
  <si>
    <t>chr4-49045704-DEL-424</t>
  </si>
  <si>
    <t>chr4-49045704-DEL-424,chr4-49045714-DEL-766</t>
  </si>
  <si>
    <t>chr4-49046479-INS-316</t>
  </si>
  <si>
    <t>chr4-49048291-DEL-50</t>
  </si>
  <si>
    <t>chr4-49048291-DEL-50,chr4-49048284-DEL-53</t>
  </si>
  <si>
    <t>chr4-49053647-INS-482</t>
  </si>
  <si>
    <t>chr4-49055899-DEL-351</t>
  </si>
  <si>
    <t>chr4-49055899-DEL-351,chr4-49055899-DEL-351</t>
  </si>
  <si>
    <t>CH271-136B20</t>
  </si>
  <si>
    <t>chr5</t>
  </si>
  <si>
    <t>chr5-54419396-INS-177</t>
  </si>
  <si>
    <t>chr5-54420019-DEL-1404</t>
  </si>
  <si>
    <t>chr5-54420019-DEL-1404,chr5-54420022-DEL-1404</t>
  </si>
  <si>
    <t>chr5-54423162-INS-313</t>
  </si>
  <si>
    <t>chr5-54430849-INS-1416</t>
  </si>
  <si>
    <t>chr5-54452294-INS-267</t>
  </si>
  <si>
    <t>chr5-54461163-DEL-1068</t>
  </si>
  <si>
    <t>chr5-54461163-DEL-1068,chr5-54461163-DEL-1068</t>
  </si>
  <si>
    <t>chr5-54490486-DEL-1247</t>
  </si>
  <si>
    <t>chr5-54490486-DEL-1247,chr5-54490486-DEL-1247</t>
  </si>
  <si>
    <t>chr5-54494331-INS-102</t>
  </si>
  <si>
    <t>chr5-54504187-INS-314</t>
  </si>
  <si>
    <t>chr5-54512863-DEL-54</t>
  </si>
  <si>
    <t>chr5-54513768-INS-187</t>
  </si>
  <si>
    <t>chr5-54514319-INS-192</t>
  </si>
  <si>
    <t>chr5-54517341-INS-802</t>
  </si>
  <si>
    <t>chr5-54530080-DEL-80</t>
  </si>
  <si>
    <t>chr5-54530080-DEL-80,chr5-54530080-DEL-79</t>
  </si>
  <si>
    <t>chr5-54532981-INS-298</t>
  </si>
  <si>
    <t>chr5-54549139-INS-236</t>
  </si>
  <si>
    <t>chr5-54563128-INS-299</t>
  </si>
  <si>
    <t>chr5-54570116-DEL-347</t>
  </si>
  <si>
    <t>chr5-54570116-DEL-347,chr5-54570116-DEL-347</t>
  </si>
  <si>
    <t>chr5-54575908-INS-224</t>
  </si>
  <si>
    <t>chr5-54583550-INS-95</t>
  </si>
  <si>
    <t>chr5-54584083-DEL-2189</t>
  </si>
  <si>
    <t>chr5-54584083-DEL-2189,chr5-54584081-DEL-2190</t>
  </si>
  <si>
    <t>chr5-54591337-INS-308</t>
  </si>
  <si>
    <t>chr5-54604166-DEL-55</t>
  </si>
  <si>
    <t>chr5-54604166-DEL-55,chr5-54604167-DEL-54</t>
  </si>
  <si>
    <t>chr5-54631448-INS-6164</t>
  </si>
  <si>
    <t>chr5-54633530-INS-70</t>
  </si>
  <si>
    <t>chr5-54635719-INS-372</t>
  </si>
  <si>
    <t>CH271-76O15</t>
  </si>
  <si>
    <t>chr5-54648032-DEL-288</t>
  </si>
  <si>
    <t>chr5-54648032-DEL-288,chr5-54648027-DEL-288</t>
  </si>
  <si>
    <t>chr5-54648320-DEL-2157</t>
  </si>
  <si>
    <t>chr5-54648866-DEL-1326</t>
  </si>
  <si>
    <t>chr5-54648866-DEL-1326,chr5-54648869-DEL-1324</t>
  </si>
  <si>
    <t>chr5-54650514-INS-314</t>
  </si>
  <si>
    <t>chr5-54673785-INS-6185</t>
  </si>
  <si>
    <t>chr5-54707699-DEL-305</t>
  </si>
  <si>
    <t>chr5-54707699-DEL-305,chr5-54707699-DEL-305</t>
  </si>
  <si>
    <t>chr5-54722727-INS-58</t>
  </si>
  <si>
    <t>chr5-54731607-INS-6182</t>
  </si>
  <si>
    <t>chr5-54734873-INS-1621</t>
  </si>
  <si>
    <t>chr5-54741470-INS-197</t>
  </si>
  <si>
    <t>chr5-54748576-INS-68</t>
  </si>
  <si>
    <t>O15 START</t>
  </si>
  <si>
    <t>B20 END</t>
  </si>
  <si>
    <t>MERGED</t>
  </si>
  <si>
    <t>CH271-455G11</t>
  </si>
  <si>
    <t>chr6-317483-INS-52</t>
  </si>
  <si>
    <t>chr6-322066-DEL-105</t>
  </si>
  <si>
    <t>chr6-322066-DEL-105,chr6-322066-DEL-105</t>
  </si>
  <si>
    <t>chr6-325051-DEL-1498</t>
  </si>
  <si>
    <t>chr6-325051-DEL-1498,chr6-325051-DEL-1498</t>
  </si>
  <si>
    <t>chr6-330146-INS-52</t>
  </si>
  <si>
    <t>chr6-331411-INS-295</t>
  </si>
  <si>
    <t>chr6-336601-INS-59</t>
  </si>
  <si>
    <t>chr6-343173-DEL-340</t>
  </si>
  <si>
    <t>chr6-343173-DEL-340,chr6-343171-DEL-340</t>
  </si>
  <si>
    <t>chr6-352054-INS-57</t>
  </si>
  <si>
    <t>chr6-357976-INS-181</t>
  </si>
  <si>
    <t>chr6-363472-DEL-54</t>
  </si>
  <si>
    <t>chr6-363472-DEL-54,chr6-363472-DEL-54</t>
  </si>
  <si>
    <t>chr6-367203-INS-96</t>
  </si>
  <si>
    <t>chr6-369292-INS-1855</t>
  </si>
  <si>
    <t>chr6-371144-DEL-1245</t>
  </si>
  <si>
    <t>chr6-371144-DEL-1245,chr6-371022-DEL-1240</t>
  </si>
  <si>
    <t>chr6-374307-DEL-250</t>
  </si>
  <si>
    <t>chr6-374307-DEL-250,chr6-374310-DEL-250</t>
  </si>
  <si>
    <t>chr6-379386-DEL-63</t>
  </si>
  <si>
    <t>chr6-379386-DEL-63,chr6-379385-DEL-64</t>
  </si>
  <si>
    <t>chr6-396561-DEL-510</t>
  </si>
  <si>
    <t>chr6-396561-DEL-510,chr6-396558-DEL-510</t>
  </si>
  <si>
    <t>chr6-403344-DEL-64</t>
  </si>
  <si>
    <t>chr6-403344-DEL-64,chr6-403344-DEL-64</t>
  </si>
  <si>
    <t>chr6-412208-INS-127</t>
  </si>
  <si>
    <t>chr6-418994-DEL-128</t>
  </si>
  <si>
    <t>chr6-418994-DEL-128,chr6-418995-DEL-128</t>
  </si>
  <si>
    <t>chr6-423786-DEL-99</t>
  </si>
  <si>
    <t>chr6-423786-DEL-99,chr6-423786-DEL-99</t>
  </si>
  <si>
    <t>chr6-424292-DEL-455</t>
  </si>
  <si>
    <t>chr6-424292-DEL-455,chr6-424292-DEL-455</t>
  </si>
  <si>
    <t>chr6-425365-DEL-103</t>
  </si>
  <si>
    <t>chr6-425365-DEL-103,chr6-425366-DEL-103</t>
  </si>
  <si>
    <t>chr6-425698-DEL-368</t>
  </si>
  <si>
    <t>chr6-425698-DEL-368,chr6-425698-DEL-368</t>
  </si>
  <si>
    <t>chr6-434329-INS-53</t>
  </si>
  <si>
    <t>chr6-435484-INS-158</t>
  </si>
  <si>
    <t>chr6-441379-DEL-1321</t>
  </si>
  <si>
    <t>chr6-441379-DEL-1321,chr6-441397-DEL-1319</t>
  </si>
  <si>
    <t>chr6-445699-INS-154</t>
  </si>
  <si>
    <t>chr6-447386-INS-128</t>
  </si>
  <si>
    <t>chr6-450432-DEL-162</t>
  </si>
  <si>
    <t>chr6-450432-DEL-162,chr6-450441-DEL-160</t>
  </si>
  <si>
    <t>chr6-469016-INS-618</t>
  </si>
  <si>
    <t>CH271-52M14</t>
  </si>
  <si>
    <t>91/106</t>
  </si>
  <si>
    <t>76/83</t>
  </si>
  <si>
    <t>34/38</t>
  </si>
  <si>
    <t>59/63</t>
  </si>
  <si>
    <t>53/56</t>
  </si>
  <si>
    <t>17/19</t>
  </si>
  <si>
    <t>GIBBON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</si>
</sst>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09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3" fontId="0" fillId="0" borderId="0" xfId="0" applyNumberFormat="1"/>
    <xf numFmtId="10" fontId="0" fillId="0" borderId="0" xfId="0" applyNumberFormat="1"/>
    <xf numFmtId="0" fontId="0" fillId="2" borderId="0" xfId="0" applyFill="1"/>
    <xf numFmtId="3" fontId="0" fillId="2" borderId="0" xfId="0" applyNumberFormat="1" applyFill="1"/>
    <xf numFmtId="1" fontId="0" fillId="0" borderId="0" xfId="0" applyNumberFormat="1"/>
    <xf numFmtId="0" fontId="4" fillId="0" borderId="0" xfId="0" applyFont="1"/>
    <xf numFmtId="0" fontId="0" fillId="0" borderId="1" xfId="0" applyBorder="1"/>
    <xf numFmtId="1" fontId="0" fillId="0" borderId="1" xfId="0" applyNumberFormat="1" applyBorder="1"/>
    <xf numFmtId="0" fontId="0" fillId="0" borderId="0" xfId="0" applyBorder="1"/>
    <xf numFmtId="0" fontId="0" fillId="0" borderId="0" xfId="0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5" xfId="0" applyFont="1" applyBorder="1"/>
    <xf numFmtId="1" fontId="5" fillId="0" borderId="0" xfId="0" applyNumberFormat="1" applyFont="1"/>
    <xf numFmtId="1" fontId="5" fillId="0" borderId="5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0" xfId="0" applyFont="1"/>
    <xf numFmtId="17" fontId="0" fillId="0" borderId="1" xfId="0" applyNumberFormat="1" applyBorder="1"/>
    <xf numFmtId="1" fontId="4" fillId="0" borderId="0" xfId="0" applyNumberFormat="1" applyFont="1"/>
    <xf numFmtId="0" fontId="4" fillId="0" borderId="1" xfId="0" applyFont="1" applyBorder="1"/>
    <xf numFmtId="0" fontId="4" fillId="0" borderId="2" xfId="0" applyFont="1" applyBorder="1"/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1" fontId="4" fillId="0" borderId="5" xfId="0" applyNumberFormat="1" applyFont="1" applyBorder="1"/>
    <xf numFmtId="0" fontId="0" fillId="0" borderId="0" xfId="0" applyAlignment="1"/>
    <xf numFmtId="10" fontId="0" fillId="0" borderId="1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Border="1"/>
  </cellXfs>
  <cellStyles count="40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Followed Hyperlink" xfId="1948" builtinId="9" hidden="1"/>
    <cellStyle name="Followed Hyperlink" xfId="1950" builtinId="9" hidden="1"/>
    <cellStyle name="Followed Hyperlink" xfId="1952" builtinId="9" hidden="1"/>
    <cellStyle name="Followed Hyperlink" xfId="1954" builtinId="9" hidden="1"/>
    <cellStyle name="Followed Hyperlink" xfId="1956" builtinId="9" hidden="1"/>
    <cellStyle name="Followed Hyperlink" xfId="1958" builtinId="9" hidden="1"/>
    <cellStyle name="Followed Hyperlink" xfId="1960" builtinId="9" hidden="1"/>
    <cellStyle name="Followed Hyperlink" xfId="1962" builtinId="9" hidden="1"/>
    <cellStyle name="Followed Hyperlink" xfId="1964" builtinId="9" hidden="1"/>
    <cellStyle name="Followed Hyperlink" xfId="1966" builtinId="9" hidden="1"/>
    <cellStyle name="Followed Hyperlink" xfId="1968" builtinId="9" hidden="1"/>
    <cellStyle name="Followed Hyperlink" xfId="1970" builtinId="9" hidden="1"/>
    <cellStyle name="Followed Hyperlink" xfId="1972" builtinId="9" hidden="1"/>
    <cellStyle name="Followed Hyperlink" xfId="1974" builtinId="9" hidden="1"/>
    <cellStyle name="Followed Hyperlink" xfId="1976" builtinId="9" hidden="1"/>
    <cellStyle name="Followed Hyperlink" xfId="1978" builtinId="9" hidden="1"/>
    <cellStyle name="Followed Hyperlink" xfId="1980" builtinId="9" hidden="1"/>
    <cellStyle name="Followed Hyperlink" xfId="1982" builtinId="9" hidden="1"/>
    <cellStyle name="Followed Hyperlink" xfId="1984" builtinId="9" hidden="1"/>
    <cellStyle name="Followed Hyperlink" xfId="1986" builtinId="9" hidden="1"/>
    <cellStyle name="Followed Hyperlink" xfId="1988" builtinId="9" hidden="1"/>
    <cellStyle name="Followed Hyperlink" xfId="1990" builtinId="9" hidden="1"/>
    <cellStyle name="Followed Hyperlink" xfId="1992" builtinId="9" hidden="1"/>
    <cellStyle name="Followed Hyperlink" xfId="1994" builtinId="9" hidden="1"/>
    <cellStyle name="Followed Hyperlink" xfId="1996" builtinId="9" hidden="1"/>
    <cellStyle name="Followed Hyperlink" xfId="1998" builtinId="9" hidden="1"/>
    <cellStyle name="Followed Hyperlink" xfId="2000" builtinId="9" hidden="1"/>
    <cellStyle name="Followed Hyperlink" xfId="2002" builtinId="9" hidden="1"/>
    <cellStyle name="Followed Hyperlink" xfId="2004" builtinId="9" hidden="1"/>
    <cellStyle name="Followed Hyperlink" xfId="2006" builtinId="9" hidden="1"/>
    <cellStyle name="Followed Hyperlink" xfId="2008" builtinId="9" hidden="1"/>
    <cellStyle name="Followed Hyperlink" xfId="2010" builtinId="9" hidden="1"/>
    <cellStyle name="Followed Hyperlink" xfId="2012" builtinId="9" hidden="1"/>
    <cellStyle name="Followed Hyperlink" xfId="2014" builtinId="9" hidden="1"/>
    <cellStyle name="Followed Hyperlink" xfId="2016" builtinId="9" hidden="1"/>
    <cellStyle name="Followed Hyperlink" xfId="2018" builtinId="9" hidden="1"/>
    <cellStyle name="Followed Hyperlink" xfId="2020" builtinId="9" hidden="1"/>
    <cellStyle name="Followed Hyperlink" xfId="2022" builtinId="9" hidden="1"/>
    <cellStyle name="Followed Hyperlink" xfId="2024" builtinId="9" hidden="1"/>
    <cellStyle name="Followed Hyperlink" xfId="2026" builtinId="9" hidden="1"/>
    <cellStyle name="Followed Hyperlink" xfId="2028" builtinId="9" hidden="1"/>
    <cellStyle name="Followed Hyperlink" xfId="2030" builtinId="9" hidden="1"/>
    <cellStyle name="Followed Hyperlink" xfId="2032" builtinId="9" hidden="1"/>
    <cellStyle name="Followed Hyperlink" xfId="2034" builtinId="9" hidden="1"/>
    <cellStyle name="Followed Hyperlink" xfId="2036" builtinId="9" hidden="1"/>
    <cellStyle name="Followed Hyperlink" xfId="2038" builtinId="9" hidden="1"/>
    <cellStyle name="Followed Hyperlink" xfId="2040" builtinId="9" hidden="1"/>
    <cellStyle name="Followed Hyperlink" xfId="2042" builtinId="9" hidden="1"/>
    <cellStyle name="Followed Hyperlink" xfId="2044" builtinId="9" hidden="1"/>
    <cellStyle name="Followed Hyperlink" xfId="2046" builtinId="9" hidden="1"/>
    <cellStyle name="Followed Hyperlink" xfId="2048" builtinId="9" hidden="1"/>
    <cellStyle name="Followed Hyperlink" xfId="2050" builtinId="9" hidden="1"/>
    <cellStyle name="Followed Hyperlink" xfId="2052" builtinId="9" hidden="1"/>
    <cellStyle name="Followed Hyperlink" xfId="2054" builtinId="9" hidden="1"/>
    <cellStyle name="Followed Hyperlink" xfId="2056" builtinId="9" hidden="1"/>
    <cellStyle name="Followed Hyperlink" xfId="2058" builtinId="9" hidden="1"/>
    <cellStyle name="Followed Hyperlink" xfId="2060" builtinId="9" hidden="1"/>
    <cellStyle name="Followed Hyperlink" xfId="2062" builtinId="9" hidden="1"/>
    <cellStyle name="Followed Hyperlink" xfId="2064" builtinId="9" hidden="1"/>
    <cellStyle name="Followed Hyperlink" xfId="2066" builtinId="9" hidden="1"/>
    <cellStyle name="Followed Hyperlink" xfId="2068" builtinId="9" hidden="1"/>
    <cellStyle name="Followed Hyperlink" xfId="2070" builtinId="9" hidden="1"/>
    <cellStyle name="Followed Hyperlink" xfId="2072" builtinId="9" hidden="1"/>
    <cellStyle name="Followed Hyperlink" xfId="2074" builtinId="9" hidden="1"/>
    <cellStyle name="Followed Hyperlink" xfId="2076" builtinId="9" hidden="1"/>
    <cellStyle name="Followed Hyperlink" xfId="2078" builtinId="9" hidden="1"/>
    <cellStyle name="Followed Hyperlink" xfId="2080" builtinId="9" hidden="1"/>
    <cellStyle name="Followed Hyperlink" xfId="2082" builtinId="9" hidden="1"/>
    <cellStyle name="Followed Hyperlink" xfId="2084" builtinId="9" hidden="1"/>
    <cellStyle name="Followed Hyperlink" xfId="2086" builtinId="9" hidden="1"/>
    <cellStyle name="Followed Hyperlink" xfId="2088" builtinId="9" hidden="1"/>
    <cellStyle name="Followed Hyperlink" xfId="2090" builtinId="9" hidden="1"/>
    <cellStyle name="Followed Hyperlink" xfId="2092" builtinId="9" hidden="1"/>
    <cellStyle name="Followed Hyperlink" xfId="2094" builtinId="9" hidden="1"/>
    <cellStyle name="Followed Hyperlink" xfId="2096" builtinId="9" hidden="1"/>
    <cellStyle name="Followed Hyperlink" xfId="2098" builtinId="9" hidden="1"/>
    <cellStyle name="Followed Hyperlink" xfId="2100" builtinId="9" hidden="1"/>
    <cellStyle name="Followed Hyperlink" xfId="2102" builtinId="9" hidden="1"/>
    <cellStyle name="Followed Hyperlink" xfId="2104" builtinId="9" hidden="1"/>
    <cellStyle name="Followed Hyperlink" xfId="2106" builtinId="9" hidden="1"/>
    <cellStyle name="Followed Hyperlink" xfId="2108" builtinId="9" hidden="1"/>
    <cellStyle name="Followed Hyperlink" xfId="2110" builtinId="9" hidden="1"/>
    <cellStyle name="Followed Hyperlink" xfId="2112" builtinId="9" hidden="1"/>
    <cellStyle name="Followed Hyperlink" xfId="2114" builtinId="9" hidden="1"/>
    <cellStyle name="Followed Hyperlink" xfId="2116" builtinId="9" hidden="1"/>
    <cellStyle name="Followed Hyperlink" xfId="2118" builtinId="9" hidden="1"/>
    <cellStyle name="Followed Hyperlink" xfId="2120" builtinId="9" hidden="1"/>
    <cellStyle name="Followed Hyperlink" xfId="2122" builtinId="9" hidden="1"/>
    <cellStyle name="Followed Hyperlink" xfId="2124" builtinId="9" hidden="1"/>
    <cellStyle name="Followed Hyperlink" xfId="2126" builtinId="9" hidden="1"/>
    <cellStyle name="Followed Hyperlink" xfId="2128" builtinId="9" hidden="1"/>
    <cellStyle name="Followed Hyperlink" xfId="2130" builtinId="9" hidden="1"/>
    <cellStyle name="Followed Hyperlink" xfId="2132" builtinId="9" hidden="1"/>
    <cellStyle name="Followed Hyperlink" xfId="2134" builtinId="9" hidden="1"/>
    <cellStyle name="Followed Hyperlink" xfId="2136" builtinId="9" hidden="1"/>
    <cellStyle name="Followed Hyperlink" xfId="2138" builtinId="9" hidden="1"/>
    <cellStyle name="Followed Hyperlink" xfId="2140" builtinId="9" hidden="1"/>
    <cellStyle name="Followed Hyperlink" xfId="2142" builtinId="9" hidden="1"/>
    <cellStyle name="Followed Hyperlink" xfId="2144" builtinId="9" hidden="1"/>
    <cellStyle name="Followed Hyperlink" xfId="2146" builtinId="9" hidden="1"/>
    <cellStyle name="Followed Hyperlink" xfId="2148" builtinId="9" hidden="1"/>
    <cellStyle name="Followed Hyperlink" xfId="2150" builtinId="9" hidden="1"/>
    <cellStyle name="Followed Hyperlink" xfId="2152" builtinId="9" hidden="1"/>
    <cellStyle name="Followed Hyperlink" xfId="2154" builtinId="9" hidden="1"/>
    <cellStyle name="Followed Hyperlink" xfId="2156" builtinId="9" hidden="1"/>
    <cellStyle name="Followed Hyperlink" xfId="2158" builtinId="9" hidden="1"/>
    <cellStyle name="Followed Hyperlink" xfId="2160" builtinId="9" hidden="1"/>
    <cellStyle name="Followed Hyperlink" xfId="2162" builtinId="9" hidden="1"/>
    <cellStyle name="Followed Hyperlink" xfId="2164" builtinId="9" hidden="1"/>
    <cellStyle name="Followed Hyperlink" xfId="2166" builtinId="9" hidden="1"/>
    <cellStyle name="Followed Hyperlink" xfId="2168" builtinId="9" hidden="1"/>
    <cellStyle name="Followed Hyperlink" xfId="2170" builtinId="9" hidden="1"/>
    <cellStyle name="Followed Hyperlink" xfId="2172" builtinId="9" hidden="1"/>
    <cellStyle name="Followed Hyperlink" xfId="2174" builtinId="9" hidden="1"/>
    <cellStyle name="Followed Hyperlink" xfId="2176" builtinId="9" hidden="1"/>
    <cellStyle name="Followed Hyperlink" xfId="2178" builtinId="9" hidden="1"/>
    <cellStyle name="Followed Hyperlink" xfId="2180" builtinId="9" hidden="1"/>
    <cellStyle name="Followed Hyperlink" xfId="2182" builtinId="9" hidden="1"/>
    <cellStyle name="Followed Hyperlink" xfId="2184" builtinId="9" hidden="1"/>
    <cellStyle name="Followed Hyperlink" xfId="2186" builtinId="9" hidden="1"/>
    <cellStyle name="Followed Hyperlink" xfId="2188" builtinId="9" hidden="1"/>
    <cellStyle name="Followed Hyperlink" xfId="2190" builtinId="9" hidden="1"/>
    <cellStyle name="Followed Hyperlink" xfId="2192" builtinId="9" hidden="1"/>
    <cellStyle name="Followed Hyperlink" xfId="2194" builtinId="9" hidden="1"/>
    <cellStyle name="Followed Hyperlink" xfId="2196" builtinId="9" hidden="1"/>
    <cellStyle name="Followed Hyperlink" xfId="2198" builtinId="9" hidden="1"/>
    <cellStyle name="Followed Hyperlink" xfId="2200" builtinId="9" hidden="1"/>
    <cellStyle name="Followed Hyperlink" xfId="2202" builtinId="9" hidden="1"/>
    <cellStyle name="Followed Hyperlink" xfId="2204" builtinId="9" hidden="1"/>
    <cellStyle name="Followed Hyperlink" xfId="2206" builtinId="9" hidden="1"/>
    <cellStyle name="Followed Hyperlink" xfId="2208" builtinId="9" hidden="1"/>
    <cellStyle name="Followed Hyperlink" xfId="2210" builtinId="9" hidden="1"/>
    <cellStyle name="Followed Hyperlink" xfId="2212" builtinId="9" hidden="1"/>
    <cellStyle name="Followed Hyperlink" xfId="2214" builtinId="9" hidden="1"/>
    <cellStyle name="Followed Hyperlink" xfId="2216" builtinId="9" hidden="1"/>
    <cellStyle name="Followed Hyperlink" xfId="2218" builtinId="9" hidden="1"/>
    <cellStyle name="Followed Hyperlink" xfId="2220" builtinId="9" hidden="1"/>
    <cellStyle name="Followed Hyperlink" xfId="2222" builtinId="9" hidden="1"/>
    <cellStyle name="Followed Hyperlink" xfId="2224" builtinId="9" hidden="1"/>
    <cellStyle name="Followed Hyperlink" xfId="2226" builtinId="9" hidden="1"/>
    <cellStyle name="Followed Hyperlink" xfId="2228" builtinId="9" hidden="1"/>
    <cellStyle name="Followed Hyperlink" xfId="2230" builtinId="9" hidden="1"/>
    <cellStyle name="Followed Hyperlink" xfId="2232" builtinId="9" hidden="1"/>
    <cellStyle name="Followed Hyperlink" xfId="2234" builtinId="9" hidden="1"/>
    <cellStyle name="Followed Hyperlink" xfId="2236" builtinId="9" hidden="1"/>
    <cellStyle name="Followed Hyperlink" xfId="2238" builtinId="9" hidden="1"/>
    <cellStyle name="Followed Hyperlink" xfId="2240" builtinId="9" hidden="1"/>
    <cellStyle name="Followed Hyperlink" xfId="2242" builtinId="9" hidden="1"/>
    <cellStyle name="Followed Hyperlink" xfId="2244" builtinId="9" hidden="1"/>
    <cellStyle name="Followed Hyperlink" xfId="2246" builtinId="9" hidden="1"/>
    <cellStyle name="Followed Hyperlink" xfId="2248" builtinId="9" hidden="1"/>
    <cellStyle name="Followed Hyperlink" xfId="2250" builtinId="9" hidden="1"/>
    <cellStyle name="Followed Hyperlink" xfId="2252" builtinId="9" hidden="1"/>
    <cellStyle name="Followed Hyperlink" xfId="2254" builtinId="9" hidden="1"/>
    <cellStyle name="Followed Hyperlink" xfId="2256" builtinId="9" hidden="1"/>
    <cellStyle name="Followed Hyperlink" xfId="2258" builtinId="9" hidden="1"/>
    <cellStyle name="Followed Hyperlink" xfId="2260" builtinId="9" hidden="1"/>
    <cellStyle name="Followed Hyperlink" xfId="2262" builtinId="9" hidden="1"/>
    <cellStyle name="Followed Hyperlink" xfId="2264" builtinId="9" hidden="1"/>
    <cellStyle name="Followed Hyperlink" xfId="2266" builtinId="9" hidden="1"/>
    <cellStyle name="Followed Hyperlink" xfId="2268" builtinId="9" hidden="1"/>
    <cellStyle name="Followed Hyperlink" xfId="2270" builtinId="9" hidden="1"/>
    <cellStyle name="Followed Hyperlink" xfId="2272" builtinId="9" hidden="1"/>
    <cellStyle name="Followed Hyperlink" xfId="2274" builtinId="9" hidden="1"/>
    <cellStyle name="Followed Hyperlink" xfId="2276" builtinId="9" hidden="1"/>
    <cellStyle name="Followed Hyperlink" xfId="2278" builtinId="9" hidden="1"/>
    <cellStyle name="Followed Hyperlink" xfId="2280" builtinId="9" hidden="1"/>
    <cellStyle name="Followed Hyperlink" xfId="2282" builtinId="9" hidden="1"/>
    <cellStyle name="Followed Hyperlink" xfId="2284" builtinId="9" hidden="1"/>
    <cellStyle name="Followed Hyperlink" xfId="2286" builtinId="9" hidden="1"/>
    <cellStyle name="Followed Hyperlink" xfId="2288" builtinId="9" hidden="1"/>
    <cellStyle name="Followed Hyperlink" xfId="2290" builtinId="9" hidden="1"/>
    <cellStyle name="Followed Hyperlink" xfId="2292" builtinId="9" hidden="1"/>
    <cellStyle name="Followed Hyperlink" xfId="2294" builtinId="9" hidden="1"/>
    <cellStyle name="Followed Hyperlink" xfId="2296" builtinId="9" hidden="1"/>
    <cellStyle name="Followed Hyperlink" xfId="2298" builtinId="9" hidden="1"/>
    <cellStyle name="Followed Hyperlink" xfId="2300" builtinId="9" hidden="1"/>
    <cellStyle name="Followed Hyperlink" xfId="2302" builtinId="9" hidden="1"/>
    <cellStyle name="Followed Hyperlink" xfId="2304" builtinId="9" hidden="1"/>
    <cellStyle name="Followed Hyperlink" xfId="2306" builtinId="9" hidden="1"/>
    <cellStyle name="Followed Hyperlink" xfId="2308" builtinId="9" hidden="1"/>
    <cellStyle name="Followed Hyperlink" xfId="2310" builtinId="9" hidden="1"/>
    <cellStyle name="Followed Hyperlink" xfId="2312" builtinId="9" hidden="1"/>
    <cellStyle name="Followed Hyperlink" xfId="2314" builtinId="9" hidden="1"/>
    <cellStyle name="Followed Hyperlink" xfId="2316" builtinId="9" hidden="1"/>
    <cellStyle name="Followed Hyperlink" xfId="2318" builtinId="9" hidden="1"/>
    <cellStyle name="Followed Hyperlink" xfId="2320" builtinId="9" hidden="1"/>
    <cellStyle name="Followed Hyperlink" xfId="2322" builtinId="9" hidden="1"/>
    <cellStyle name="Followed Hyperlink" xfId="2324" builtinId="9" hidden="1"/>
    <cellStyle name="Followed Hyperlink" xfId="2326" builtinId="9" hidden="1"/>
    <cellStyle name="Followed Hyperlink" xfId="2328" builtinId="9" hidden="1"/>
    <cellStyle name="Followed Hyperlink" xfId="2330" builtinId="9" hidden="1"/>
    <cellStyle name="Followed Hyperlink" xfId="2332" builtinId="9" hidden="1"/>
    <cellStyle name="Followed Hyperlink" xfId="2334" builtinId="9" hidden="1"/>
    <cellStyle name="Followed Hyperlink" xfId="2336" builtinId="9" hidden="1"/>
    <cellStyle name="Followed Hyperlink" xfId="2338" builtinId="9" hidden="1"/>
    <cellStyle name="Followed Hyperlink" xfId="2340" builtinId="9" hidden="1"/>
    <cellStyle name="Followed Hyperlink" xfId="2342" builtinId="9" hidden="1"/>
    <cellStyle name="Followed Hyperlink" xfId="2344" builtinId="9" hidden="1"/>
    <cellStyle name="Followed Hyperlink" xfId="2346" builtinId="9" hidden="1"/>
    <cellStyle name="Followed Hyperlink" xfId="2348" builtinId="9" hidden="1"/>
    <cellStyle name="Followed Hyperlink" xfId="2350" builtinId="9" hidden="1"/>
    <cellStyle name="Followed Hyperlink" xfId="2352" builtinId="9" hidden="1"/>
    <cellStyle name="Followed Hyperlink" xfId="2354" builtinId="9" hidden="1"/>
    <cellStyle name="Followed Hyperlink" xfId="2356" builtinId="9" hidden="1"/>
    <cellStyle name="Followed Hyperlink" xfId="2358" builtinId="9" hidden="1"/>
    <cellStyle name="Followed Hyperlink" xfId="2360" builtinId="9" hidden="1"/>
    <cellStyle name="Followed Hyperlink" xfId="2362" builtinId="9" hidden="1"/>
    <cellStyle name="Followed Hyperlink" xfId="2364" builtinId="9" hidden="1"/>
    <cellStyle name="Followed Hyperlink" xfId="2366" builtinId="9" hidden="1"/>
    <cellStyle name="Followed Hyperlink" xfId="2368" builtinId="9" hidden="1"/>
    <cellStyle name="Followed Hyperlink" xfId="2370" builtinId="9" hidden="1"/>
    <cellStyle name="Followed Hyperlink" xfId="2372" builtinId="9" hidden="1"/>
    <cellStyle name="Followed Hyperlink" xfId="2374" builtinId="9" hidden="1"/>
    <cellStyle name="Followed Hyperlink" xfId="2376" builtinId="9" hidden="1"/>
    <cellStyle name="Followed Hyperlink" xfId="2378" builtinId="9" hidden="1"/>
    <cellStyle name="Followed Hyperlink" xfId="2380" builtinId="9" hidden="1"/>
    <cellStyle name="Followed Hyperlink" xfId="2382" builtinId="9" hidden="1"/>
    <cellStyle name="Followed Hyperlink" xfId="2384" builtinId="9" hidden="1"/>
    <cellStyle name="Followed Hyperlink" xfId="2386" builtinId="9" hidden="1"/>
    <cellStyle name="Followed Hyperlink" xfId="2388" builtinId="9" hidden="1"/>
    <cellStyle name="Followed Hyperlink" xfId="2390" builtinId="9" hidden="1"/>
    <cellStyle name="Followed Hyperlink" xfId="2392" builtinId="9" hidden="1"/>
    <cellStyle name="Followed Hyperlink" xfId="2394" builtinId="9" hidden="1"/>
    <cellStyle name="Followed Hyperlink" xfId="2396" builtinId="9" hidden="1"/>
    <cellStyle name="Followed Hyperlink" xfId="2398" builtinId="9" hidden="1"/>
    <cellStyle name="Followed Hyperlink" xfId="2400" builtinId="9" hidden="1"/>
    <cellStyle name="Followed Hyperlink" xfId="2402" builtinId="9" hidden="1"/>
    <cellStyle name="Followed Hyperlink" xfId="2404" builtinId="9" hidden="1"/>
    <cellStyle name="Followed Hyperlink" xfId="2406" builtinId="9" hidden="1"/>
    <cellStyle name="Followed Hyperlink" xfId="2408" builtinId="9" hidden="1"/>
    <cellStyle name="Followed Hyperlink" xfId="2410" builtinId="9" hidden="1"/>
    <cellStyle name="Followed Hyperlink" xfId="2412" builtinId="9" hidden="1"/>
    <cellStyle name="Followed Hyperlink" xfId="2414" builtinId="9" hidden="1"/>
    <cellStyle name="Followed Hyperlink" xfId="2416" builtinId="9" hidden="1"/>
    <cellStyle name="Followed Hyperlink" xfId="2418" builtinId="9" hidden="1"/>
    <cellStyle name="Followed Hyperlink" xfId="2420" builtinId="9" hidden="1"/>
    <cellStyle name="Followed Hyperlink" xfId="2422" builtinId="9" hidden="1"/>
    <cellStyle name="Followed Hyperlink" xfId="2424" builtinId="9" hidden="1"/>
    <cellStyle name="Followed Hyperlink" xfId="2426" builtinId="9" hidden="1"/>
    <cellStyle name="Followed Hyperlink" xfId="2428" builtinId="9" hidden="1"/>
    <cellStyle name="Followed Hyperlink" xfId="2430" builtinId="9" hidden="1"/>
    <cellStyle name="Followed Hyperlink" xfId="2432" builtinId="9" hidden="1"/>
    <cellStyle name="Followed Hyperlink" xfId="2434" builtinId="9" hidden="1"/>
    <cellStyle name="Followed Hyperlink" xfId="2436" builtinId="9" hidden="1"/>
    <cellStyle name="Followed Hyperlink" xfId="2438" builtinId="9" hidden="1"/>
    <cellStyle name="Followed Hyperlink" xfId="2440" builtinId="9" hidden="1"/>
    <cellStyle name="Followed Hyperlink" xfId="2442" builtinId="9" hidden="1"/>
    <cellStyle name="Followed Hyperlink" xfId="2444" builtinId="9" hidden="1"/>
    <cellStyle name="Followed Hyperlink" xfId="2446" builtinId="9" hidden="1"/>
    <cellStyle name="Followed Hyperlink" xfId="2448" builtinId="9" hidden="1"/>
    <cellStyle name="Followed Hyperlink" xfId="2450" builtinId="9" hidden="1"/>
    <cellStyle name="Followed Hyperlink" xfId="2452" builtinId="9" hidden="1"/>
    <cellStyle name="Followed Hyperlink" xfId="2454" builtinId="9" hidden="1"/>
    <cellStyle name="Followed Hyperlink" xfId="2456" builtinId="9" hidden="1"/>
    <cellStyle name="Followed Hyperlink" xfId="2458" builtinId="9" hidden="1"/>
    <cellStyle name="Followed Hyperlink" xfId="2460" builtinId="9" hidden="1"/>
    <cellStyle name="Followed Hyperlink" xfId="2462" builtinId="9" hidden="1"/>
    <cellStyle name="Followed Hyperlink" xfId="2464" builtinId="9" hidden="1"/>
    <cellStyle name="Followed Hyperlink" xfId="2466" builtinId="9" hidden="1"/>
    <cellStyle name="Followed Hyperlink" xfId="2468" builtinId="9" hidden="1"/>
    <cellStyle name="Followed Hyperlink" xfId="2470" builtinId="9" hidden="1"/>
    <cellStyle name="Followed Hyperlink" xfId="2472" builtinId="9" hidden="1"/>
    <cellStyle name="Followed Hyperlink" xfId="2474" builtinId="9" hidden="1"/>
    <cellStyle name="Followed Hyperlink" xfId="2476" builtinId="9" hidden="1"/>
    <cellStyle name="Followed Hyperlink" xfId="2478" builtinId="9" hidden="1"/>
    <cellStyle name="Followed Hyperlink" xfId="2480" builtinId="9" hidden="1"/>
    <cellStyle name="Followed Hyperlink" xfId="2482" builtinId="9" hidden="1"/>
    <cellStyle name="Followed Hyperlink" xfId="2484" builtinId="9" hidden="1"/>
    <cellStyle name="Followed Hyperlink" xfId="2486" builtinId="9" hidden="1"/>
    <cellStyle name="Followed Hyperlink" xfId="2488" builtinId="9" hidden="1"/>
    <cellStyle name="Followed Hyperlink" xfId="2490" builtinId="9" hidden="1"/>
    <cellStyle name="Followed Hyperlink" xfId="2492" builtinId="9" hidden="1"/>
    <cellStyle name="Followed Hyperlink" xfId="2494" builtinId="9" hidden="1"/>
    <cellStyle name="Followed Hyperlink" xfId="2496" builtinId="9" hidden="1"/>
    <cellStyle name="Followed Hyperlink" xfId="2498" builtinId="9" hidden="1"/>
    <cellStyle name="Followed Hyperlink" xfId="2500" builtinId="9" hidden="1"/>
    <cellStyle name="Followed Hyperlink" xfId="2502" builtinId="9" hidden="1"/>
    <cellStyle name="Followed Hyperlink" xfId="2504" builtinId="9" hidden="1"/>
    <cellStyle name="Followed Hyperlink" xfId="2506" builtinId="9" hidden="1"/>
    <cellStyle name="Followed Hyperlink" xfId="2508" builtinId="9" hidden="1"/>
    <cellStyle name="Followed Hyperlink" xfId="2510" builtinId="9" hidden="1"/>
    <cellStyle name="Followed Hyperlink" xfId="2512" builtinId="9" hidden="1"/>
    <cellStyle name="Followed Hyperlink" xfId="2514" builtinId="9" hidden="1"/>
    <cellStyle name="Followed Hyperlink" xfId="2516" builtinId="9" hidden="1"/>
    <cellStyle name="Followed Hyperlink" xfId="2518" builtinId="9" hidden="1"/>
    <cellStyle name="Followed Hyperlink" xfId="2520" builtinId="9" hidden="1"/>
    <cellStyle name="Followed Hyperlink" xfId="2522" builtinId="9" hidden="1"/>
    <cellStyle name="Followed Hyperlink" xfId="2524" builtinId="9" hidden="1"/>
    <cellStyle name="Followed Hyperlink" xfId="2526" builtinId="9" hidden="1"/>
    <cellStyle name="Followed Hyperlink" xfId="2528" builtinId="9" hidden="1"/>
    <cellStyle name="Followed Hyperlink" xfId="2530" builtinId="9" hidden="1"/>
    <cellStyle name="Followed Hyperlink" xfId="2532" builtinId="9" hidden="1"/>
    <cellStyle name="Followed Hyperlink" xfId="2534" builtinId="9" hidden="1"/>
    <cellStyle name="Followed Hyperlink" xfId="2536" builtinId="9" hidden="1"/>
    <cellStyle name="Followed Hyperlink" xfId="2538" builtinId="9" hidden="1"/>
    <cellStyle name="Followed Hyperlink" xfId="2540" builtinId="9" hidden="1"/>
    <cellStyle name="Followed Hyperlink" xfId="2542" builtinId="9" hidden="1"/>
    <cellStyle name="Followed Hyperlink" xfId="2544" builtinId="9" hidden="1"/>
    <cellStyle name="Followed Hyperlink" xfId="2546" builtinId="9" hidden="1"/>
    <cellStyle name="Followed Hyperlink" xfId="2548" builtinId="9" hidden="1"/>
    <cellStyle name="Followed Hyperlink" xfId="2550" builtinId="9" hidden="1"/>
    <cellStyle name="Followed Hyperlink" xfId="2552" builtinId="9" hidden="1"/>
    <cellStyle name="Followed Hyperlink" xfId="2554" builtinId="9" hidden="1"/>
    <cellStyle name="Followed Hyperlink" xfId="2556" builtinId="9" hidden="1"/>
    <cellStyle name="Followed Hyperlink" xfId="2558" builtinId="9" hidden="1"/>
    <cellStyle name="Followed Hyperlink" xfId="2560" builtinId="9" hidden="1"/>
    <cellStyle name="Followed Hyperlink" xfId="2562" builtinId="9" hidden="1"/>
    <cellStyle name="Followed Hyperlink" xfId="2564" builtinId="9" hidden="1"/>
    <cellStyle name="Followed Hyperlink" xfId="2566" builtinId="9" hidden="1"/>
    <cellStyle name="Followed Hyperlink" xfId="2568" builtinId="9" hidden="1"/>
    <cellStyle name="Followed Hyperlink" xfId="2570" builtinId="9" hidden="1"/>
    <cellStyle name="Followed Hyperlink" xfId="2572" builtinId="9" hidden="1"/>
    <cellStyle name="Followed Hyperlink" xfId="2574" builtinId="9" hidden="1"/>
    <cellStyle name="Followed Hyperlink" xfId="2576" builtinId="9" hidden="1"/>
    <cellStyle name="Followed Hyperlink" xfId="2578" builtinId="9" hidden="1"/>
    <cellStyle name="Followed Hyperlink" xfId="2580" builtinId="9" hidden="1"/>
    <cellStyle name="Followed Hyperlink" xfId="2582" builtinId="9" hidden="1"/>
    <cellStyle name="Followed Hyperlink" xfId="2584" builtinId="9" hidden="1"/>
    <cellStyle name="Followed Hyperlink" xfId="2586" builtinId="9" hidden="1"/>
    <cellStyle name="Followed Hyperlink" xfId="2588" builtinId="9" hidden="1"/>
    <cellStyle name="Followed Hyperlink" xfId="2590" builtinId="9" hidden="1"/>
    <cellStyle name="Followed Hyperlink" xfId="2592" builtinId="9" hidden="1"/>
    <cellStyle name="Followed Hyperlink" xfId="2594" builtinId="9" hidden="1"/>
    <cellStyle name="Followed Hyperlink" xfId="2596" builtinId="9" hidden="1"/>
    <cellStyle name="Followed Hyperlink" xfId="2598" builtinId="9" hidden="1"/>
    <cellStyle name="Followed Hyperlink" xfId="2600" builtinId="9" hidden="1"/>
    <cellStyle name="Followed Hyperlink" xfId="2602" builtinId="9" hidden="1"/>
    <cellStyle name="Followed Hyperlink" xfId="2604" builtinId="9" hidden="1"/>
    <cellStyle name="Followed Hyperlink" xfId="2606" builtinId="9" hidden="1"/>
    <cellStyle name="Followed Hyperlink" xfId="2608" builtinId="9" hidden="1"/>
    <cellStyle name="Followed Hyperlink" xfId="2610" builtinId="9" hidden="1"/>
    <cellStyle name="Followed Hyperlink" xfId="2612" builtinId="9" hidden="1"/>
    <cellStyle name="Followed Hyperlink" xfId="2614" builtinId="9" hidden="1"/>
    <cellStyle name="Followed Hyperlink" xfId="2616" builtinId="9" hidden="1"/>
    <cellStyle name="Followed Hyperlink" xfId="2618" builtinId="9" hidden="1"/>
    <cellStyle name="Followed Hyperlink" xfId="2620" builtinId="9" hidden="1"/>
    <cellStyle name="Followed Hyperlink" xfId="2622" builtinId="9" hidden="1"/>
    <cellStyle name="Followed Hyperlink" xfId="2624" builtinId="9" hidden="1"/>
    <cellStyle name="Followed Hyperlink" xfId="2626" builtinId="9" hidden="1"/>
    <cellStyle name="Followed Hyperlink" xfId="2628" builtinId="9" hidden="1"/>
    <cellStyle name="Followed Hyperlink" xfId="2630" builtinId="9" hidden="1"/>
    <cellStyle name="Followed Hyperlink" xfId="2632" builtinId="9" hidden="1"/>
    <cellStyle name="Followed Hyperlink" xfId="2634" builtinId="9" hidden="1"/>
    <cellStyle name="Followed Hyperlink" xfId="2636" builtinId="9" hidden="1"/>
    <cellStyle name="Followed Hyperlink" xfId="2638" builtinId="9" hidden="1"/>
    <cellStyle name="Followed Hyperlink" xfId="2640" builtinId="9" hidden="1"/>
    <cellStyle name="Followed Hyperlink" xfId="2642" builtinId="9" hidden="1"/>
    <cellStyle name="Followed Hyperlink" xfId="2644" builtinId="9" hidden="1"/>
    <cellStyle name="Followed Hyperlink" xfId="2646" builtinId="9" hidden="1"/>
    <cellStyle name="Followed Hyperlink" xfId="2648" builtinId="9" hidden="1"/>
    <cellStyle name="Followed Hyperlink" xfId="2650" builtinId="9" hidden="1"/>
    <cellStyle name="Followed Hyperlink" xfId="2652" builtinId="9" hidden="1"/>
    <cellStyle name="Followed Hyperlink" xfId="2654" builtinId="9" hidden="1"/>
    <cellStyle name="Followed Hyperlink" xfId="2656" builtinId="9" hidden="1"/>
    <cellStyle name="Followed Hyperlink" xfId="2658" builtinId="9" hidden="1"/>
    <cellStyle name="Followed Hyperlink" xfId="2660" builtinId="9" hidden="1"/>
    <cellStyle name="Followed Hyperlink" xfId="2662" builtinId="9" hidden="1"/>
    <cellStyle name="Followed Hyperlink" xfId="2664" builtinId="9" hidden="1"/>
    <cellStyle name="Followed Hyperlink" xfId="2666" builtinId="9" hidden="1"/>
    <cellStyle name="Followed Hyperlink" xfId="2668" builtinId="9" hidden="1"/>
    <cellStyle name="Followed Hyperlink" xfId="2670" builtinId="9" hidden="1"/>
    <cellStyle name="Followed Hyperlink" xfId="2672" builtinId="9" hidden="1"/>
    <cellStyle name="Followed Hyperlink" xfId="2674" builtinId="9" hidden="1"/>
    <cellStyle name="Followed Hyperlink" xfId="2676" builtinId="9" hidden="1"/>
    <cellStyle name="Followed Hyperlink" xfId="2678" builtinId="9" hidden="1"/>
    <cellStyle name="Followed Hyperlink" xfId="2680" builtinId="9" hidden="1"/>
    <cellStyle name="Followed Hyperlink" xfId="2682" builtinId="9" hidden="1"/>
    <cellStyle name="Followed Hyperlink" xfId="2684" builtinId="9" hidden="1"/>
    <cellStyle name="Followed Hyperlink" xfId="2686" builtinId="9" hidden="1"/>
    <cellStyle name="Followed Hyperlink" xfId="2688" builtinId="9" hidden="1"/>
    <cellStyle name="Followed Hyperlink" xfId="2690" builtinId="9" hidden="1"/>
    <cellStyle name="Followed Hyperlink" xfId="2692" builtinId="9" hidden="1"/>
    <cellStyle name="Followed Hyperlink" xfId="2694" builtinId="9" hidden="1"/>
    <cellStyle name="Followed Hyperlink" xfId="2696" builtinId="9" hidden="1"/>
    <cellStyle name="Followed Hyperlink" xfId="2698" builtinId="9" hidden="1"/>
    <cellStyle name="Followed Hyperlink" xfId="2700" builtinId="9" hidden="1"/>
    <cellStyle name="Followed Hyperlink" xfId="2702" builtinId="9" hidden="1"/>
    <cellStyle name="Followed Hyperlink" xfId="2704" builtinId="9" hidden="1"/>
    <cellStyle name="Followed Hyperlink" xfId="2706" builtinId="9" hidden="1"/>
    <cellStyle name="Followed Hyperlink" xfId="2708" builtinId="9" hidden="1"/>
    <cellStyle name="Followed Hyperlink" xfId="2710" builtinId="9" hidden="1"/>
    <cellStyle name="Followed Hyperlink" xfId="2712" builtinId="9" hidden="1"/>
    <cellStyle name="Followed Hyperlink" xfId="2714" builtinId="9" hidden="1"/>
    <cellStyle name="Followed Hyperlink" xfId="2716" builtinId="9" hidden="1"/>
    <cellStyle name="Followed Hyperlink" xfId="2718" builtinId="9" hidden="1"/>
    <cellStyle name="Followed Hyperlink" xfId="2720" builtinId="9" hidden="1"/>
    <cellStyle name="Followed Hyperlink" xfId="2722" builtinId="9" hidden="1"/>
    <cellStyle name="Followed Hyperlink" xfId="2724" builtinId="9" hidden="1"/>
    <cellStyle name="Followed Hyperlink" xfId="2726" builtinId="9" hidden="1"/>
    <cellStyle name="Followed Hyperlink" xfId="2728" builtinId="9" hidden="1"/>
    <cellStyle name="Followed Hyperlink" xfId="2730" builtinId="9" hidden="1"/>
    <cellStyle name="Followed Hyperlink" xfId="2732" builtinId="9" hidden="1"/>
    <cellStyle name="Followed Hyperlink" xfId="2734" builtinId="9" hidden="1"/>
    <cellStyle name="Followed Hyperlink" xfId="2736" builtinId="9" hidden="1"/>
    <cellStyle name="Followed Hyperlink" xfId="2738" builtinId="9" hidden="1"/>
    <cellStyle name="Followed Hyperlink" xfId="2740" builtinId="9" hidden="1"/>
    <cellStyle name="Followed Hyperlink" xfId="2742" builtinId="9" hidden="1"/>
    <cellStyle name="Followed Hyperlink" xfId="2744" builtinId="9" hidden="1"/>
    <cellStyle name="Followed Hyperlink" xfId="2746" builtinId="9" hidden="1"/>
    <cellStyle name="Followed Hyperlink" xfId="2748" builtinId="9" hidden="1"/>
    <cellStyle name="Followed Hyperlink" xfId="2750" builtinId="9" hidden="1"/>
    <cellStyle name="Followed Hyperlink" xfId="2752" builtinId="9" hidden="1"/>
    <cellStyle name="Followed Hyperlink" xfId="2754" builtinId="9" hidden="1"/>
    <cellStyle name="Followed Hyperlink" xfId="2756" builtinId="9" hidden="1"/>
    <cellStyle name="Followed Hyperlink" xfId="2758" builtinId="9" hidden="1"/>
    <cellStyle name="Followed Hyperlink" xfId="2760" builtinId="9" hidden="1"/>
    <cellStyle name="Followed Hyperlink" xfId="2762" builtinId="9" hidden="1"/>
    <cellStyle name="Followed Hyperlink" xfId="2764" builtinId="9" hidden="1"/>
    <cellStyle name="Followed Hyperlink" xfId="2766" builtinId="9" hidden="1"/>
    <cellStyle name="Followed Hyperlink" xfId="2768" builtinId="9" hidden="1"/>
    <cellStyle name="Followed Hyperlink" xfId="2770" builtinId="9" hidden="1"/>
    <cellStyle name="Followed Hyperlink" xfId="2772" builtinId="9" hidden="1"/>
    <cellStyle name="Followed Hyperlink" xfId="2774" builtinId="9" hidden="1"/>
    <cellStyle name="Followed Hyperlink" xfId="2776" builtinId="9" hidden="1"/>
    <cellStyle name="Followed Hyperlink" xfId="2778" builtinId="9" hidden="1"/>
    <cellStyle name="Followed Hyperlink" xfId="2780" builtinId="9" hidden="1"/>
    <cellStyle name="Followed Hyperlink" xfId="2782" builtinId="9" hidden="1"/>
    <cellStyle name="Followed Hyperlink" xfId="2784" builtinId="9" hidden="1"/>
    <cellStyle name="Followed Hyperlink" xfId="2786" builtinId="9" hidden="1"/>
    <cellStyle name="Followed Hyperlink" xfId="2788" builtinId="9" hidden="1"/>
    <cellStyle name="Followed Hyperlink" xfId="2790" builtinId="9" hidden="1"/>
    <cellStyle name="Followed Hyperlink" xfId="2792" builtinId="9" hidden="1"/>
    <cellStyle name="Followed Hyperlink" xfId="2794" builtinId="9" hidden="1"/>
    <cellStyle name="Followed Hyperlink" xfId="2796" builtinId="9" hidden="1"/>
    <cellStyle name="Followed Hyperlink" xfId="2798" builtinId="9" hidden="1"/>
    <cellStyle name="Followed Hyperlink" xfId="2800" builtinId="9" hidden="1"/>
    <cellStyle name="Followed Hyperlink" xfId="2802" builtinId="9" hidden="1"/>
    <cellStyle name="Followed Hyperlink" xfId="2804" builtinId="9" hidden="1"/>
    <cellStyle name="Followed Hyperlink" xfId="2806" builtinId="9" hidden="1"/>
    <cellStyle name="Followed Hyperlink" xfId="2808" builtinId="9" hidden="1"/>
    <cellStyle name="Followed Hyperlink" xfId="2810" builtinId="9" hidden="1"/>
    <cellStyle name="Followed Hyperlink" xfId="2812" builtinId="9" hidden="1"/>
    <cellStyle name="Followed Hyperlink" xfId="2814" builtinId="9" hidden="1"/>
    <cellStyle name="Followed Hyperlink" xfId="2816" builtinId="9" hidden="1"/>
    <cellStyle name="Followed Hyperlink" xfId="2818" builtinId="9" hidden="1"/>
    <cellStyle name="Followed Hyperlink" xfId="2820" builtinId="9" hidden="1"/>
    <cellStyle name="Followed Hyperlink" xfId="2822" builtinId="9" hidden="1"/>
    <cellStyle name="Followed Hyperlink" xfId="2824" builtinId="9" hidden="1"/>
    <cellStyle name="Followed Hyperlink" xfId="2826" builtinId="9" hidden="1"/>
    <cellStyle name="Followed Hyperlink" xfId="2828" builtinId="9" hidden="1"/>
    <cellStyle name="Followed Hyperlink" xfId="2830" builtinId="9" hidden="1"/>
    <cellStyle name="Followed Hyperlink" xfId="2832" builtinId="9" hidden="1"/>
    <cellStyle name="Followed Hyperlink" xfId="2834" builtinId="9" hidden="1"/>
    <cellStyle name="Followed Hyperlink" xfId="2836" builtinId="9" hidden="1"/>
    <cellStyle name="Followed Hyperlink" xfId="2838" builtinId="9" hidden="1"/>
    <cellStyle name="Followed Hyperlink" xfId="2840" builtinId="9" hidden="1"/>
    <cellStyle name="Followed Hyperlink" xfId="2842" builtinId="9" hidden="1"/>
    <cellStyle name="Followed Hyperlink" xfId="2844" builtinId="9" hidden="1"/>
    <cellStyle name="Followed Hyperlink" xfId="2846" builtinId="9" hidden="1"/>
    <cellStyle name="Followed Hyperlink" xfId="2848" builtinId="9" hidden="1"/>
    <cellStyle name="Followed Hyperlink" xfId="2850" builtinId="9" hidden="1"/>
    <cellStyle name="Followed Hyperlink" xfId="2852" builtinId="9" hidden="1"/>
    <cellStyle name="Followed Hyperlink" xfId="2854" builtinId="9" hidden="1"/>
    <cellStyle name="Followed Hyperlink" xfId="2856" builtinId="9" hidden="1"/>
    <cellStyle name="Followed Hyperlink" xfId="2858" builtinId="9" hidden="1"/>
    <cellStyle name="Followed Hyperlink" xfId="2860" builtinId="9" hidden="1"/>
    <cellStyle name="Followed Hyperlink" xfId="2862" builtinId="9" hidden="1"/>
    <cellStyle name="Followed Hyperlink" xfId="2864" builtinId="9" hidden="1"/>
    <cellStyle name="Followed Hyperlink" xfId="2866" builtinId="9" hidden="1"/>
    <cellStyle name="Followed Hyperlink" xfId="2868" builtinId="9" hidden="1"/>
    <cellStyle name="Followed Hyperlink" xfId="2870" builtinId="9" hidden="1"/>
    <cellStyle name="Followed Hyperlink" xfId="2872" builtinId="9" hidden="1"/>
    <cellStyle name="Followed Hyperlink" xfId="2874" builtinId="9" hidden="1"/>
    <cellStyle name="Followed Hyperlink" xfId="2876" builtinId="9" hidden="1"/>
    <cellStyle name="Followed Hyperlink" xfId="2878" builtinId="9" hidden="1"/>
    <cellStyle name="Followed Hyperlink" xfId="2880" builtinId="9" hidden="1"/>
    <cellStyle name="Followed Hyperlink" xfId="2882" builtinId="9" hidden="1"/>
    <cellStyle name="Followed Hyperlink" xfId="2884" builtinId="9" hidden="1"/>
    <cellStyle name="Followed Hyperlink" xfId="2886" builtinId="9" hidden="1"/>
    <cellStyle name="Followed Hyperlink" xfId="2888" builtinId="9" hidden="1"/>
    <cellStyle name="Followed Hyperlink" xfId="2890" builtinId="9" hidden="1"/>
    <cellStyle name="Followed Hyperlink" xfId="2892" builtinId="9" hidden="1"/>
    <cellStyle name="Followed Hyperlink" xfId="2894" builtinId="9" hidden="1"/>
    <cellStyle name="Followed Hyperlink" xfId="2896" builtinId="9" hidden="1"/>
    <cellStyle name="Followed Hyperlink" xfId="2898" builtinId="9" hidden="1"/>
    <cellStyle name="Followed Hyperlink" xfId="2900" builtinId="9" hidden="1"/>
    <cellStyle name="Followed Hyperlink" xfId="2902" builtinId="9" hidden="1"/>
    <cellStyle name="Followed Hyperlink" xfId="2904" builtinId="9" hidden="1"/>
    <cellStyle name="Followed Hyperlink" xfId="2906" builtinId="9" hidden="1"/>
    <cellStyle name="Followed Hyperlink" xfId="2908" builtinId="9" hidden="1"/>
    <cellStyle name="Followed Hyperlink" xfId="2910" builtinId="9" hidden="1"/>
    <cellStyle name="Followed Hyperlink" xfId="2912" builtinId="9" hidden="1"/>
    <cellStyle name="Followed Hyperlink" xfId="2914" builtinId="9" hidden="1"/>
    <cellStyle name="Followed Hyperlink" xfId="2916" builtinId="9" hidden="1"/>
    <cellStyle name="Followed Hyperlink" xfId="2918" builtinId="9" hidden="1"/>
    <cellStyle name="Followed Hyperlink" xfId="2920" builtinId="9" hidden="1"/>
    <cellStyle name="Followed Hyperlink" xfId="2922" builtinId="9" hidden="1"/>
    <cellStyle name="Followed Hyperlink" xfId="2924" builtinId="9" hidden="1"/>
    <cellStyle name="Followed Hyperlink" xfId="2926" builtinId="9" hidden="1"/>
    <cellStyle name="Followed Hyperlink" xfId="2928" builtinId="9" hidden="1"/>
    <cellStyle name="Followed Hyperlink" xfId="2930" builtinId="9" hidden="1"/>
    <cellStyle name="Followed Hyperlink" xfId="2932" builtinId="9" hidden="1"/>
    <cellStyle name="Followed Hyperlink" xfId="2934" builtinId="9" hidden="1"/>
    <cellStyle name="Followed Hyperlink" xfId="2936" builtinId="9" hidden="1"/>
    <cellStyle name="Followed Hyperlink" xfId="2938" builtinId="9" hidden="1"/>
    <cellStyle name="Followed Hyperlink" xfId="2940" builtinId="9" hidden="1"/>
    <cellStyle name="Followed Hyperlink" xfId="2942" builtinId="9" hidden="1"/>
    <cellStyle name="Followed Hyperlink" xfId="2944" builtinId="9" hidden="1"/>
    <cellStyle name="Followed Hyperlink" xfId="2946" builtinId="9" hidden="1"/>
    <cellStyle name="Followed Hyperlink" xfId="2948" builtinId="9" hidden="1"/>
    <cellStyle name="Followed Hyperlink" xfId="2950" builtinId="9" hidden="1"/>
    <cellStyle name="Followed Hyperlink" xfId="2952" builtinId="9" hidden="1"/>
    <cellStyle name="Followed Hyperlink" xfId="2954" builtinId="9" hidden="1"/>
    <cellStyle name="Followed Hyperlink" xfId="2956" builtinId="9" hidden="1"/>
    <cellStyle name="Followed Hyperlink" xfId="2958" builtinId="9" hidden="1"/>
    <cellStyle name="Followed Hyperlink" xfId="2960" builtinId="9" hidden="1"/>
    <cellStyle name="Followed Hyperlink" xfId="2962" builtinId="9" hidden="1"/>
    <cellStyle name="Followed Hyperlink" xfId="2964" builtinId="9" hidden="1"/>
    <cellStyle name="Followed Hyperlink" xfId="2966" builtinId="9" hidden="1"/>
    <cellStyle name="Followed Hyperlink" xfId="2968" builtinId="9" hidden="1"/>
    <cellStyle name="Followed Hyperlink" xfId="2970" builtinId="9" hidden="1"/>
    <cellStyle name="Followed Hyperlink" xfId="2972" builtinId="9" hidden="1"/>
    <cellStyle name="Followed Hyperlink" xfId="2974" builtinId="9" hidden="1"/>
    <cellStyle name="Followed Hyperlink" xfId="2976" builtinId="9" hidden="1"/>
    <cellStyle name="Followed Hyperlink" xfId="2978" builtinId="9" hidden="1"/>
    <cellStyle name="Followed Hyperlink" xfId="2980" builtinId="9" hidden="1"/>
    <cellStyle name="Followed Hyperlink" xfId="2982" builtinId="9" hidden="1"/>
    <cellStyle name="Followed Hyperlink" xfId="2984" builtinId="9" hidden="1"/>
    <cellStyle name="Followed Hyperlink" xfId="2986" builtinId="9" hidden="1"/>
    <cellStyle name="Followed Hyperlink" xfId="2988" builtinId="9" hidden="1"/>
    <cellStyle name="Followed Hyperlink" xfId="2990" builtinId="9" hidden="1"/>
    <cellStyle name="Followed Hyperlink" xfId="2992" builtinId="9" hidden="1"/>
    <cellStyle name="Followed Hyperlink" xfId="2994" builtinId="9" hidden="1"/>
    <cellStyle name="Followed Hyperlink" xfId="2996" builtinId="9" hidden="1"/>
    <cellStyle name="Followed Hyperlink" xfId="2998" builtinId="9" hidden="1"/>
    <cellStyle name="Followed Hyperlink" xfId="3000" builtinId="9" hidden="1"/>
    <cellStyle name="Followed Hyperlink" xfId="3002" builtinId="9" hidden="1"/>
    <cellStyle name="Followed Hyperlink" xfId="3004" builtinId="9" hidden="1"/>
    <cellStyle name="Followed Hyperlink" xfId="3006" builtinId="9" hidden="1"/>
    <cellStyle name="Followed Hyperlink" xfId="3008" builtinId="9" hidden="1"/>
    <cellStyle name="Followed Hyperlink" xfId="3010" builtinId="9" hidden="1"/>
    <cellStyle name="Followed Hyperlink" xfId="3012" builtinId="9" hidden="1"/>
    <cellStyle name="Followed Hyperlink" xfId="3014" builtinId="9" hidden="1"/>
    <cellStyle name="Followed Hyperlink" xfId="3016" builtinId="9" hidden="1"/>
    <cellStyle name="Followed Hyperlink" xfId="3018" builtinId="9" hidden="1"/>
    <cellStyle name="Followed Hyperlink" xfId="3020" builtinId="9" hidden="1"/>
    <cellStyle name="Followed Hyperlink" xfId="3022" builtinId="9" hidden="1"/>
    <cellStyle name="Followed Hyperlink" xfId="3024" builtinId="9" hidden="1"/>
    <cellStyle name="Followed Hyperlink" xfId="3026" builtinId="9" hidden="1"/>
    <cellStyle name="Followed Hyperlink" xfId="3028" builtinId="9" hidden="1"/>
    <cellStyle name="Followed Hyperlink" xfId="3030" builtinId="9" hidden="1"/>
    <cellStyle name="Followed Hyperlink" xfId="3032" builtinId="9" hidden="1"/>
    <cellStyle name="Followed Hyperlink" xfId="3034" builtinId="9" hidden="1"/>
    <cellStyle name="Followed Hyperlink" xfId="3036" builtinId="9" hidden="1"/>
    <cellStyle name="Followed Hyperlink" xfId="3038" builtinId="9" hidden="1"/>
    <cellStyle name="Followed Hyperlink" xfId="3040" builtinId="9" hidden="1"/>
    <cellStyle name="Followed Hyperlink" xfId="3042" builtinId="9" hidden="1"/>
    <cellStyle name="Followed Hyperlink" xfId="3044" builtinId="9" hidden="1"/>
    <cellStyle name="Followed Hyperlink" xfId="3046" builtinId="9" hidden="1"/>
    <cellStyle name="Followed Hyperlink" xfId="3048" builtinId="9" hidden="1"/>
    <cellStyle name="Followed Hyperlink" xfId="3050" builtinId="9" hidden="1"/>
    <cellStyle name="Followed Hyperlink" xfId="3052" builtinId="9" hidden="1"/>
    <cellStyle name="Followed Hyperlink" xfId="3054" builtinId="9" hidden="1"/>
    <cellStyle name="Followed Hyperlink" xfId="3056" builtinId="9" hidden="1"/>
    <cellStyle name="Followed Hyperlink" xfId="3058" builtinId="9" hidden="1"/>
    <cellStyle name="Followed Hyperlink" xfId="3060" builtinId="9" hidden="1"/>
    <cellStyle name="Followed Hyperlink" xfId="3062" builtinId="9" hidden="1"/>
    <cellStyle name="Followed Hyperlink" xfId="3064" builtinId="9" hidden="1"/>
    <cellStyle name="Followed Hyperlink" xfId="3066" builtinId="9" hidden="1"/>
    <cellStyle name="Followed Hyperlink" xfId="3068" builtinId="9" hidden="1"/>
    <cellStyle name="Followed Hyperlink" xfId="3070" builtinId="9" hidden="1"/>
    <cellStyle name="Followed Hyperlink" xfId="3072" builtinId="9" hidden="1"/>
    <cellStyle name="Followed Hyperlink" xfId="3074" builtinId="9" hidden="1"/>
    <cellStyle name="Followed Hyperlink" xfId="3076" builtinId="9" hidden="1"/>
    <cellStyle name="Followed Hyperlink" xfId="3078" builtinId="9" hidden="1"/>
    <cellStyle name="Followed Hyperlink" xfId="3080" builtinId="9" hidden="1"/>
    <cellStyle name="Followed Hyperlink" xfId="3082" builtinId="9" hidden="1"/>
    <cellStyle name="Followed Hyperlink" xfId="3084" builtinId="9" hidden="1"/>
    <cellStyle name="Followed Hyperlink" xfId="3086" builtinId="9" hidden="1"/>
    <cellStyle name="Followed Hyperlink" xfId="3088" builtinId="9" hidden="1"/>
    <cellStyle name="Followed Hyperlink" xfId="3090" builtinId="9" hidden="1"/>
    <cellStyle name="Followed Hyperlink" xfId="3092" builtinId="9" hidden="1"/>
    <cellStyle name="Followed Hyperlink" xfId="3094" builtinId="9" hidden="1"/>
    <cellStyle name="Followed Hyperlink" xfId="3096" builtinId="9" hidden="1"/>
    <cellStyle name="Followed Hyperlink" xfId="3098" builtinId="9" hidden="1"/>
    <cellStyle name="Followed Hyperlink" xfId="3100" builtinId="9" hidden="1"/>
    <cellStyle name="Followed Hyperlink" xfId="3102" builtinId="9" hidden="1"/>
    <cellStyle name="Followed Hyperlink" xfId="3104" builtinId="9" hidden="1"/>
    <cellStyle name="Followed Hyperlink" xfId="3106" builtinId="9" hidden="1"/>
    <cellStyle name="Followed Hyperlink" xfId="3108" builtinId="9" hidden="1"/>
    <cellStyle name="Followed Hyperlink" xfId="3110" builtinId="9" hidden="1"/>
    <cellStyle name="Followed Hyperlink" xfId="3112" builtinId="9" hidden="1"/>
    <cellStyle name="Followed Hyperlink" xfId="3114" builtinId="9" hidden="1"/>
    <cellStyle name="Followed Hyperlink" xfId="3116" builtinId="9" hidden="1"/>
    <cellStyle name="Followed Hyperlink" xfId="3118" builtinId="9" hidden="1"/>
    <cellStyle name="Followed Hyperlink" xfId="3120" builtinId="9" hidden="1"/>
    <cellStyle name="Followed Hyperlink" xfId="3122" builtinId="9" hidden="1"/>
    <cellStyle name="Followed Hyperlink" xfId="3124" builtinId="9" hidden="1"/>
    <cellStyle name="Followed Hyperlink" xfId="3126" builtinId="9" hidden="1"/>
    <cellStyle name="Followed Hyperlink" xfId="3128" builtinId="9" hidden="1"/>
    <cellStyle name="Followed Hyperlink" xfId="3130" builtinId="9" hidden="1"/>
    <cellStyle name="Followed Hyperlink" xfId="3132" builtinId="9" hidden="1"/>
    <cellStyle name="Followed Hyperlink" xfId="3134" builtinId="9" hidden="1"/>
    <cellStyle name="Followed Hyperlink" xfId="3136" builtinId="9" hidden="1"/>
    <cellStyle name="Followed Hyperlink" xfId="3138" builtinId="9" hidden="1"/>
    <cellStyle name="Followed Hyperlink" xfId="3140" builtinId="9" hidden="1"/>
    <cellStyle name="Followed Hyperlink" xfId="3142" builtinId="9" hidden="1"/>
    <cellStyle name="Followed Hyperlink" xfId="3144" builtinId="9" hidden="1"/>
    <cellStyle name="Followed Hyperlink" xfId="3146" builtinId="9" hidden="1"/>
    <cellStyle name="Followed Hyperlink" xfId="3148" builtinId="9" hidden="1"/>
    <cellStyle name="Followed Hyperlink" xfId="3150" builtinId="9" hidden="1"/>
    <cellStyle name="Followed Hyperlink" xfId="3152" builtinId="9" hidden="1"/>
    <cellStyle name="Followed Hyperlink" xfId="3154" builtinId="9" hidden="1"/>
    <cellStyle name="Followed Hyperlink" xfId="3156" builtinId="9" hidden="1"/>
    <cellStyle name="Followed Hyperlink" xfId="3158" builtinId="9" hidden="1"/>
    <cellStyle name="Followed Hyperlink" xfId="3160" builtinId="9" hidden="1"/>
    <cellStyle name="Followed Hyperlink" xfId="3162" builtinId="9" hidden="1"/>
    <cellStyle name="Followed Hyperlink" xfId="3164" builtinId="9" hidden="1"/>
    <cellStyle name="Followed Hyperlink" xfId="3166" builtinId="9" hidden="1"/>
    <cellStyle name="Followed Hyperlink" xfId="3168" builtinId="9" hidden="1"/>
    <cellStyle name="Followed Hyperlink" xfId="3170" builtinId="9" hidden="1"/>
    <cellStyle name="Followed Hyperlink" xfId="3172" builtinId="9" hidden="1"/>
    <cellStyle name="Followed Hyperlink" xfId="3174" builtinId="9" hidden="1"/>
    <cellStyle name="Followed Hyperlink" xfId="3176" builtinId="9" hidden="1"/>
    <cellStyle name="Followed Hyperlink" xfId="3178" builtinId="9" hidden="1"/>
    <cellStyle name="Followed Hyperlink" xfId="3180" builtinId="9" hidden="1"/>
    <cellStyle name="Followed Hyperlink" xfId="3182" builtinId="9" hidden="1"/>
    <cellStyle name="Followed Hyperlink" xfId="3184" builtinId="9" hidden="1"/>
    <cellStyle name="Followed Hyperlink" xfId="3186" builtinId="9" hidden="1"/>
    <cellStyle name="Followed Hyperlink" xfId="3188" builtinId="9" hidden="1"/>
    <cellStyle name="Followed Hyperlink" xfId="3190" builtinId="9" hidden="1"/>
    <cellStyle name="Followed Hyperlink" xfId="3192" builtinId="9" hidden="1"/>
    <cellStyle name="Followed Hyperlink" xfId="3194" builtinId="9" hidden="1"/>
    <cellStyle name="Followed Hyperlink" xfId="3196" builtinId="9" hidden="1"/>
    <cellStyle name="Followed Hyperlink" xfId="3198" builtinId="9" hidden="1"/>
    <cellStyle name="Followed Hyperlink" xfId="3200" builtinId="9" hidden="1"/>
    <cellStyle name="Followed Hyperlink" xfId="3202" builtinId="9" hidden="1"/>
    <cellStyle name="Followed Hyperlink" xfId="3204" builtinId="9" hidden="1"/>
    <cellStyle name="Followed Hyperlink" xfId="3206" builtinId="9" hidden="1"/>
    <cellStyle name="Followed Hyperlink" xfId="3208" builtinId="9" hidden="1"/>
    <cellStyle name="Followed Hyperlink" xfId="3210" builtinId="9" hidden="1"/>
    <cellStyle name="Followed Hyperlink" xfId="3212" builtinId="9" hidden="1"/>
    <cellStyle name="Followed Hyperlink" xfId="3214" builtinId="9" hidden="1"/>
    <cellStyle name="Followed Hyperlink" xfId="3216" builtinId="9" hidden="1"/>
    <cellStyle name="Followed Hyperlink" xfId="3218" builtinId="9" hidden="1"/>
    <cellStyle name="Followed Hyperlink" xfId="3220" builtinId="9" hidden="1"/>
    <cellStyle name="Followed Hyperlink" xfId="3222" builtinId="9" hidden="1"/>
    <cellStyle name="Followed Hyperlink" xfId="3224" builtinId="9" hidden="1"/>
    <cellStyle name="Followed Hyperlink" xfId="3226" builtinId="9" hidden="1"/>
    <cellStyle name="Followed Hyperlink" xfId="3228" builtinId="9" hidden="1"/>
    <cellStyle name="Followed Hyperlink" xfId="3230" builtinId="9" hidden="1"/>
    <cellStyle name="Followed Hyperlink" xfId="3232" builtinId="9" hidden="1"/>
    <cellStyle name="Followed Hyperlink" xfId="3234" builtinId="9" hidden="1"/>
    <cellStyle name="Followed Hyperlink" xfId="3236" builtinId="9" hidden="1"/>
    <cellStyle name="Followed Hyperlink" xfId="3238" builtinId="9" hidden="1"/>
    <cellStyle name="Followed Hyperlink" xfId="3240" builtinId="9" hidden="1"/>
    <cellStyle name="Followed Hyperlink" xfId="3242" builtinId="9" hidden="1"/>
    <cellStyle name="Followed Hyperlink" xfId="3244" builtinId="9" hidden="1"/>
    <cellStyle name="Followed Hyperlink" xfId="3246" builtinId="9" hidden="1"/>
    <cellStyle name="Followed Hyperlink" xfId="3248" builtinId="9" hidden="1"/>
    <cellStyle name="Followed Hyperlink" xfId="3250" builtinId="9" hidden="1"/>
    <cellStyle name="Followed Hyperlink" xfId="3252" builtinId="9" hidden="1"/>
    <cellStyle name="Followed Hyperlink" xfId="3254" builtinId="9" hidden="1"/>
    <cellStyle name="Followed Hyperlink" xfId="3256" builtinId="9" hidden="1"/>
    <cellStyle name="Followed Hyperlink" xfId="3258" builtinId="9" hidden="1"/>
    <cellStyle name="Followed Hyperlink" xfId="3260" builtinId="9" hidden="1"/>
    <cellStyle name="Followed Hyperlink" xfId="3262" builtinId="9" hidden="1"/>
    <cellStyle name="Followed Hyperlink" xfId="3264" builtinId="9" hidden="1"/>
    <cellStyle name="Followed Hyperlink" xfId="3266" builtinId="9" hidden="1"/>
    <cellStyle name="Followed Hyperlink" xfId="3268" builtinId="9" hidden="1"/>
    <cellStyle name="Followed Hyperlink" xfId="3270" builtinId="9" hidden="1"/>
    <cellStyle name="Followed Hyperlink" xfId="3272" builtinId="9" hidden="1"/>
    <cellStyle name="Followed Hyperlink" xfId="3274" builtinId="9" hidden="1"/>
    <cellStyle name="Followed Hyperlink" xfId="3276" builtinId="9" hidden="1"/>
    <cellStyle name="Followed Hyperlink" xfId="3278" builtinId="9" hidden="1"/>
    <cellStyle name="Followed Hyperlink" xfId="3280" builtinId="9" hidden="1"/>
    <cellStyle name="Followed Hyperlink" xfId="3282" builtinId="9" hidden="1"/>
    <cellStyle name="Followed Hyperlink" xfId="3284" builtinId="9" hidden="1"/>
    <cellStyle name="Followed Hyperlink" xfId="3286" builtinId="9" hidden="1"/>
    <cellStyle name="Followed Hyperlink" xfId="3288" builtinId="9" hidden="1"/>
    <cellStyle name="Followed Hyperlink" xfId="3290" builtinId="9" hidden="1"/>
    <cellStyle name="Followed Hyperlink" xfId="3292" builtinId="9" hidden="1"/>
    <cellStyle name="Followed Hyperlink" xfId="3294" builtinId="9" hidden="1"/>
    <cellStyle name="Followed Hyperlink" xfId="3296" builtinId="9" hidden="1"/>
    <cellStyle name="Followed Hyperlink" xfId="3298" builtinId="9" hidden="1"/>
    <cellStyle name="Followed Hyperlink" xfId="3300" builtinId="9" hidden="1"/>
    <cellStyle name="Followed Hyperlink" xfId="3302" builtinId="9" hidden="1"/>
    <cellStyle name="Followed Hyperlink" xfId="3304" builtinId="9" hidden="1"/>
    <cellStyle name="Followed Hyperlink" xfId="3306" builtinId="9" hidden="1"/>
    <cellStyle name="Followed Hyperlink" xfId="3308" builtinId="9" hidden="1"/>
    <cellStyle name="Followed Hyperlink" xfId="3310" builtinId="9" hidden="1"/>
    <cellStyle name="Followed Hyperlink" xfId="3312" builtinId="9" hidden="1"/>
    <cellStyle name="Followed Hyperlink" xfId="3314" builtinId="9" hidden="1"/>
    <cellStyle name="Followed Hyperlink" xfId="3316" builtinId="9" hidden="1"/>
    <cellStyle name="Followed Hyperlink" xfId="3318" builtinId="9" hidden="1"/>
    <cellStyle name="Followed Hyperlink" xfId="3320" builtinId="9" hidden="1"/>
    <cellStyle name="Followed Hyperlink" xfId="3322" builtinId="9" hidden="1"/>
    <cellStyle name="Followed Hyperlink" xfId="3324" builtinId="9" hidden="1"/>
    <cellStyle name="Followed Hyperlink" xfId="3326" builtinId="9" hidden="1"/>
    <cellStyle name="Followed Hyperlink" xfId="3328" builtinId="9" hidden="1"/>
    <cellStyle name="Followed Hyperlink" xfId="3330" builtinId="9" hidden="1"/>
    <cellStyle name="Followed Hyperlink" xfId="3332" builtinId="9" hidden="1"/>
    <cellStyle name="Followed Hyperlink" xfId="3334" builtinId="9" hidden="1"/>
    <cellStyle name="Followed Hyperlink" xfId="3336" builtinId="9" hidden="1"/>
    <cellStyle name="Followed Hyperlink" xfId="3338" builtinId="9" hidden="1"/>
    <cellStyle name="Followed Hyperlink" xfId="3340" builtinId="9" hidden="1"/>
    <cellStyle name="Followed Hyperlink" xfId="3342" builtinId="9" hidden="1"/>
    <cellStyle name="Followed Hyperlink" xfId="3344" builtinId="9" hidden="1"/>
    <cellStyle name="Followed Hyperlink" xfId="3346" builtinId="9" hidden="1"/>
    <cellStyle name="Followed Hyperlink" xfId="3348" builtinId="9" hidden="1"/>
    <cellStyle name="Followed Hyperlink" xfId="3350" builtinId="9" hidden="1"/>
    <cellStyle name="Followed Hyperlink" xfId="3352" builtinId="9" hidden="1"/>
    <cellStyle name="Followed Hyperlink" xfId="3354" builtinId="9" hidden="1"/>
    <cellStyle name="Followed Hyperlink" xfId="3356" builtinId="9" hidden="1"/>
    <cellStyle name="Followed Hyperlink" xfId="3358" builtinId="9" hidden="1"/>
    <cellStyle name="Followed Hyperlink" xfId="3360" builtinId="9" hidden="1"/>
    <cellStyle name="Followed Hyperlink" xfId="3362" builtinId="9" hidden="1"/>
    <cellStyle name="Followed Hyperlink" xfId="3364" builtinId="9" hidden="1"/>
    <cellStyle name="Followed Hyperlink" xfId="3366" builtinId="9" hidden="1"/>
    <cellStyle name="Followed Hyperlink" xfId="3368" builtinId="9" hidden="1"/>
    <cellStyle name="Followed Hyperlink" xfId="3370" builtinId="9" hidden="1"/>
    <cellStyle name="Followed Hyperlink" xfId="3372" builtinId="9" hidden="1"/>
    <cellStyle name="Followed Hyperlink" xfId="3374" builtinId="9" hidden="1"/>
    <cellStyle name="Followed Hyperlink" xfId="3376" builtinId="9" hidden="1"/>
    <cellStyle name="Followed Hyperlink" xfId="3378" builtinId="9" hidden="1"/>
    <cellStyle name="Followed Hyperlink" xfId="3380" builtinId="9" hidden="1"/>
    <cellStyle name="Followed Hyperlink" xfId="3382" builtinId="9" hidden="1"/>
    <cellStyle name="Followed Hyperlink" xfId="3384" builtinId="9" hidden="1"/>
    <cellStyle name="Followed Hyperlink" xfId="3386" builtinId="9" hidden="1"/>
    <cellStyle name="Followed Hyperlink" xfId="3388" builtinId="9" hidden="1"/>
    <cellStyle name="Followed Hyperlink" xfId="3390" builtinId="9" hidden="1"/>
    <cellStyle name="Followed Hyperlink" xfId="3392" builtinId="9" hidden="1"/>
    <cellStyle name="Followed Hyperlink" xfId="3394" builtinId="9" hidden="1"/>
    <cellStyle name="Followed Hyperlink" xfId="3396" builtinId="9" hidden="1"/>
    <cellStyle name="Followed Hyperlink" xfId="3398" builtinId="9" hidden="1"/>
    <cellStyle name="Followed Hyperlink" xfId="3400" builtinId="9" hidden="1"/>
    <cellStyle name="Followed Hyperlink" xfId="3402" builtinId="9" hidden="1"/>
    <cellStyle name="Followed Hyperlink" xfId="3404" builtinId="9" hidden="1"/>
    <cellStyle name="Followed Hyperlink" xfId="3406" builtinId="9" hidden="1"/>
    <cellStyle name="Followed Hyperlink" xfId="3408" builtinId="9" hidden="1"/>
    <cellStyle name="Followed Hyperlink" xfId="3410" builtinId="9" hidden="1"/>
    <cellStyle name="Followed Hyperlink" xfId="3412" builtinId="9" hidden="1"/>
    <cellStyle name="Followed Hyperlink" xfId="3414" builtinId="9" hidden="1"/>
    <cellStyle name="Followed Hyperlink" xfId="3416" builtinId="9" hidden="1"/>
    <cellStyle name="Followed Hyperlink" xfId="3418" builtinId="9" hidden="1"/>
    <cellStyle name="Followed Hyperlink" xfId="3420" builtinId="9" hidden="1"/>
    <cellStyle name="Followed Hyperlink" xfId="3422" builtinId="9" hidden="1"/>
    <cellStyle name="Followed Hyperlink" xfId="3424" builtinId="9" hidden="1"/>
    <cellStyle name="Followed Hyperlink" xfId="3426" builtinId="9" hidden="1"/>
    <cellStyle name="Followed Hyperlink" xfId="3428" builtinId="9" hidden="1"/>
    <cellStyle name="Followed Hyperlink" xfId="3430" builtinId="9" hidden="1"/>
    <cellStyle name="Followed Hyperlink" xfId="3432" builtinId="9" hidden="1"/>
    <cellStyle name="Followed Hyperlink" xfId="3434" builtinId="9" hidden="1"/>
    <cellStyle name="Followed Hyperlink" xfId="3436" builtinId="9" hidden="1"/>
    <cellStyle name="Followed Hyperlink" xfId="3438" builtinId="9" hidden="1"/>
    <cellStyle name="Followed Hyperlink" xfId="3440" builtinId="9" hidden="1"/>
    <cellStyle name="Followed Hyperlink" xfId="3442" builtinId="9" hidden="1"/>
    <cellStyle name="Followed Hyperlink" xfId="3444" builtinId="9" hidden="1"/>
    <cellStyle name="Followed Hyperlink" xfId="3446" builtinId="9" hidden="1"/>
    <cellStyle name="Followed Hyperlink" xfId="3448" builtinId="9" hidden="1"/>
    <cellStyle name="Followed Hyperlink" xfId="3450" builtinId="9" hidden="1"/>
    <cellStyle name="Followed Hyperlink" xfId="3452" builtinId="9" hidden="1"/>
    <cellStyle name="Followed Hyperlink" xfId="3454" builtinId="9" hidden="1"/>
    <cellStyle name="Followed Hyperlink" xfId="3456" builtinId="9" hidden="1"/>
    <cellStyle name="Followed Hyperlink" xfId="3458" builtinId="9" hidden="1"/>
    <cellStyle name="Followed Hyperlink" xfId="3460" builtinId="9" hidden="1"/>
    <cellStyle name="Followed Hyperlink" xfId="3462" builtinId="9" hidden="1"/>
    <cellStyle name="Followed Hyperlink" xfId="3464" builtinId="9" hidden="1"/>
    <cellStyle name="Followed Hyperlink" xfId="3466" builtinId="9" hidden="1"/>
    <cellStyle name="Followed Hyperlink" xfId="3468" builtinId="9" hidden="1"/>
    <cellStyle name="Followed Hyperlink" xfId="3470" builtinId="9" hidden="1"/>
    <cellStyle name="Followed Hyperlink" xfId="3472" builtinId="9" hidden="1"/>
    <cellStyle name="Followed Hyperlink" xfId="3474" builtinId="9" hidden="1"/>
    <cellStyle name="Followed Hyperlink" xfId="3476" builtinId="9" hidden="1"/>
    <cellStyle name="Followed Hyperlink" xfId="3478" builtinId="9" hidden="1"/>
    <cellStyle name="Followed Hyperlink" xfId="3480" builtinId="9" hidden="1"/>
    <cellStyle name="Followed Hyperlink" xfId="3482" builtinId="9" hidden="1"/>
    <cellStyle name="Followed Hyperlink" xfId="3484" builtinId="9" hidden="1"/>
    <cellStyle name="Followed Hyperlink" xfId="3486" builtinId="9" hidden="1"/>
    <cellStyle name="Followed Hyperlink" xfId="3488" builtinId="9" hidden="1"/>
    <cellStyle name="Followed Hyperlink" xfId="3490" builtinId="9" hidden="1"/>
    <cellStyle name="Followed Hyperlink" xfId="3492" builtinId="9" hidden="1"/>
    <cellStyle name="Followed Hyperlink" xfId="3494" builtinId="9" hidden="1"/>
    <cellStyle name="Followed Hyperlink" xfId="3496" builtinId="9" hidden="1"/>
    <cellStyle name="Followed Hyperlink" xfId="3498" builtinId="9" hidden="1"/>
    <cellStyle name="Followed Hyperlink" xfId="3500" builtinId="9" hidden="1"/>
    <cellStyle name="Followed Hyperlink" xfId="3502" builtinId="9" hidden="1"/>
    <cellStyle name="Followed Hyperlink" xfId="3504" builtinId="9" hidden="1"/>
    <cellStyle name="Followed Hyperlink" xfId="3506" builtinId="9" hidden="1"/>
    <cellStyle name="Followed Hyperlink" xfId="3508" builtinId="9" hidden="1"/>
    <cellStyle name="Followed Hyperlink" xfId="3510" builtinId="9" hidden="1"/>
    <cellStyle name="Followed Hyperlink" xfId="3512" builtinId="9" hidden="1"/>
    <cellStyle name="Followed Hyperlink" xfId="3514" builtinId="9" hidden="1"/>
    <cellStyle name="Followed Hyperlink" xfId="3516" builtinId="9" hidden="1"/>
    <cellStyle name="Followed Hyperlink" xfId="3518" builtinId="9" hidden="1"/>
    <cellStyle name="Followed Hyperlink" xfId="3520" builtinId="9" hidden="1"/>
    <cellStyle name="Followed Hyperlink" xfId="3522" builtinId="9" hidden="1"/>
    <cellStyle name="Followed Hyperlink" xfId="3524" builtinId="9" hidden="1"/>
    <cellStyle name="Followed Hyperlink" xfId="3526" builtinId="9" hidden="1"/>
    <cellStyle name="Followed Hyperlink" xfId="3528" builtinId="9" hidden="1"/>
    <cellStyle name="Followed Hyperlink" xfId="3530" builtinId="9" hidden="1"/>
    <cellStyle name="Followed Hyperlink" xfId="3532" builtinId="9" hidden="1"/>
    <cellStyle name="Followed Hyperlink" xfId="3534" builtinId="9" hidden="1"/>
    <cellStyle name="Followed Hyperlink" xfId="3536" builtinId="9" hidden="1"/>
    <cellStyle name="Followed Hyperlink" xfId="3538" builtinId="9" hidden="1"/>
    <cellStyle name="Followed Hyperlink" xfId="3540" builtinId="9" hidden="1"/>
    <cellStyle name="Followed Hyperlink" xfId="3542" builtinId="9" hidden="1"/>
    <cellStyle name="Followed Hyperlink" xfId="3544" builtinId="9" hidden="1"/>
    <cellStyle name="Followed Hyperlink" xfId="3546" builtinId="9" hidden="1"/>
    <cellStyle name="Followed Hyperlink" xfId="3548" builtinId="9" hidden="1"/>
    <cellStyle name="Followed Hyperlink" xfId="3550" builtinId="9" hidden="1"/>
    <cellStyle name="Followed Hyperlink" xfId="3552" builtinId="9" hidden="1"/>
    <cellStyle name="Followed Hyperlink" xfId="3554" builtinId="9" hidden="1"/>
    <cellStyle name="Followed Hyperlink" xfId="3556" builtinId="9" hidden="1"/>
    <cellStyle name="Followed Hyperlink" xfId="3558" builtinId="9" hidden="1"/>
    <cellStyle name="Followed Hyperlink" xfId="3560" builtinId="9" hidden="1"/>
    <cellStyle name="Followed Hyperlink" xfId="3562" builtinId="9" hidden="1"/>
    <cellStyle name="Followed Hyperlink" xfId="3564" builtinId="9" hidden="1"/>
    <cellStyle name="Followed Hyperlink" xfId="3566" builtinId="9" hidden="1"/>
    <cellStyle name="Followed Hyperlink" xfId="3568" builtinId="9" hidden="1"/>
    <cellStyle name="Followed Hyperlink" xfId="3570" builtinId="9" hidden="1"/>
    <cellStyle name="Followed Hyperlink" xfId="3572" builtinId="9" hidden="1"/>
    <cellStyle name="Followed Hyperlink" xfId="3574" builtinId="9" hidden="1"/>
    <cellStyle name="Followed Hyperlink" xfId="3576" builtinId="9" hidden="1"/>
    <cellStyle name="Followed Hyperlink" xfId="3578" builtinId="9" hidden="1"/>
    <cellStyle name="Followed Hyperlink" xfId="3580" builtinId="9" hidden="1"/>
    <cellStyle name="Followed Hyperlink" xfId="3582" builtinId="9" hidden="1"/>
    <cellStyle name="Followed Hyperlink" xfId="3584" builtinId="9" hidden="1"/>
    <cellStyle name="Followed Hyperlink" xfId="3586" builtinId="9" hidden="1"/>
    <cellStyle name="Followed Hyperlink" xfId="3588" builtinId="9" hidden="1"/>
    <cellStyle name="Followed Hyperlink" xfId="3590" builtinId="9" hidden="1"/>
    <cellStyle name="Followed Hyperlink" xfId="3592" builtinId="9" hidden="1"/>
    <cellStyle name="Followed Hyperlink" xfId="3594" builtinId="9" hidden="1"/>
    <cellStyle name="Followed Hyperlink" xfId="3596" builtinId="9" hidden="1"/>
    <cellStyle name="Followed Hyperlink" xfId="3598" builtinId="9" hidden="1"/>
    <cellStyle name="Followed Hyperlink" xfId="3600" builtinId="9" hidden="1"/>
    <cellStyle name="Followed Hyperlink" xfId="3602" builtinId="9" hidden="1"/>
    <cellStyle name="Followed Hyperlink" xfId="3604" builtinId="9" hidden="1"/>
    <cellStyle name="Followed Hyperlink" xfId="3606" builtinId="9" hidden="1"/>
    <cellStyle name="Followed Hyperlink" xfId="3608" builtinId="9" hidden="1"/>
    <cellStyle name="Followed Hyperlink" xfId="3610" builtinId="9" hidden="1"/>
    <cellStyle name="Followed Hyperlink" xfId="3612" builtinId="9" hidden="1"/>
    <cellStyle name="Followed Hyperlink" xfId="3614" builtinId="9" hidden="1"/>
    <cellStyle name="Followed Hyperlink" xfId="3616" builtinId="9" hidden="1"/>
    <cellStyle name="Followed Hyperlink" xfId="3618" builtinId="9" hidden="1"/>
    <cellStyle name="Followed Hyperlink" xfId="3620" builtinId="9" hidden="1"/>
    <cellStyle name="Followed Hyperlink" xfId="3622" builtinId="9" hidden="1"/>
    <cellStyle name="Followed Hyperlink" xfId="3624" builtinId="9" hidden="1"/>
    <cellStyle name="Followed Hyperlink" xfId="3626" builtinId="9" hidden="1"/>
    <cellStyle name="Followed Hyperlink" xfId="3628" builtinId="9" hidden="1"/>
    <cellStyle name="Followed Hyperlink" xfId="3630" builtinId="9" hidden="1"/>
    <cellStyle name="Followed Hyperlink" xfId="3632" builtinId="9" hidden="1"/>
    <cellStyle name="Followed Hyperlink" xfId="3634" builtinId="9" hidden="1"/>
    <cellStyle name="Followed Hyperlink" xfId="3636" builtinId="9" hidden="1"/>
    <cellStyle name="Followed Hyperlink" xfId="3638" builtinId="9" hidden="1"/>
    <cellStyle name="Followed Hyperlink" xfId="3640" builtinId="9" hidden="1"/>
    <cellStyle name="Followed Hyperlink" xfId="3642" builtinId="9" hidden="1"/>
    <cellStyle name="Followed Hyperlink" xfId="3644" builtinId="9" hidden="1"/>
    <cellStyle name="Followed Hyperlink" xfId="3646" builtinId="9" hidden="1"/>
    <cellStyle name="Followed Hyperlink" xfId="3648" builtinId="9" hidden="1"/>
    <cellStyle name="Followed Hyperlink" xfId="3650" builtinId="9" hidden="1"/>
    <cellStyle name="Followed Hyperlink" xfId="3652" builtinId="9" hidden="1"/>
    <cellStyle name="Followed Hyperlink" xfId="3654" builtinId="9" hidden="1"/>
    <cellStyle name="Followed Hyperlink" xfId="3656" builtinId="9" hidden="1"/>
    <cellStyle name="Followed Hyperlink" xfId="3658" builtinId="9" hidden="1"/>
    <cellStyle name="Followed Hyperlink" xfId="3660" builtinId="9" hidden="1"/>
    <cellStyle name="Followed Hyperlink" xfId="3662" builtinId="9" hidden="1"/>
    <cellStyle name="Followed Hyperlink" xfId="3664" builtinId="9" hidden="1"/>
    <cellStyle name="Followed Hyperlink" xfId="3666" builtinId="9" hidden="1"/>
    <cellStyle name="Followed Hyperlink" xfId="3668" builtinId="9" hidden="1"/>
    <cellStyle name="Followed Hyperlink" xfId="3670" builtinId="9" hidden="1"/>
    <cellStyle name="Followed Hyperlink" xfId="3672" builtinId="9" hidden="1"/>
    <cellStyle name="Followed Hyperlink" xfId="3674" builtinId="9" hidden="1"/>
    <cellStyle name="Followed Hyperlink" xfId="3676" builtinId="9" hidden="1"/>
    <cellStyle name="Followed Hyperlink" xfId="3678" builtinId="9" hidden="1"/>
    <cellStyle name="Followed Hyperlink" xfId="3680" builtinId="9" hidden="1"/>
    <cellStyle name="Followed Hyperlink" xfId="3682" builtinId="9" hidden="1"/>
    <cellStyle name="Followed Hyperlink" xfId="3684" builtinId="9" hidden="1"/>
    <cellStyle name="Followed Hyperlink" xfId="3686" builtinId="9" hidden="1"/>
    <cellStyle name="Followed Hyperlink" xfId="3688" builtinId="9" hidden="1"/>
    <cellStyle name="Followed Hyperlink" xfId="3690" builtinId="9" hidden="1"/>
    <cellStyle name="Followed Hyperlink" xfId="3692" builtinId="9" hidden="1"/>
    <cellStyle name="Followed Hyperlink" xfId="3694" builtinId="9" hidden="1"/>
    <cellStyle name="Followed Hyperlink" xfId="3696" builtinId="9" hidden="1"/>
    <cellStyle name="Followed Hyperlink" xfId="3698" builtinId="9" hidden="1"/>
    <cellStyle name="Followed Hyperlink" xfId="3700" builtinId="9" hidden="1"/>
    <cellStyle name="Followed Hyperlink" xfId="3702" builtinId="9" hidden="1"/>
    <cellStyle name="Followed Hyperlink" xfId="3704" builtinId="9" hidden="1"/>
    <cellStyle name="Followed Hyperlink" xfId="3706" builtinId="9" hidden="1"/>
    <cellStyle name="Followed Hyperlink" xfId="3708" builtinId="9" hidden="1"/>
    <cellStyle name="Followed Hyperlink" xfId="3710" builtinId="9" hidden="1"/>
    <cellStyle name="Followed Hyperlink" xfId="3712" builtinId="9" hidden="1"/>
    <cellStyle name="Followed Hyperlink" xfId="3714" builtinId="9" hidden="1"/>
    <cellStyle name="Followed Hyperlink" xfId="3716" builtinId="9" hidden="1"/>
    <cellStyle name="Followed Hyperlink" xfId="3718" builtinId="9" hidden="1"/>
    <cellStyle name="Followed Hyperlink" xfId="3720" builtinId="9" hidden="1"/>
    <cellStyle name="Followed Hyperlink" xfId="3722" builtinId="9" hidden="1"/>
    <cellStyle name="Followed Hyperlink" xfId="3724" builtinId="9" hidden="1"/>
    <cellStyle name="Followed Hyperlink" xfId="3726" builtinId="9" hidden="1"/>
    <cellStyle name="Followed Hyperlink" xfId="3728" builtinId="9" hidden="1"/>
    <cellStyle name="Followed Hyperlink" xfId="3730" builtinId="9" hidden="1"/>
    <cellStyle name="Followed Hyperlink" xfId="3732" builtinId="9" hidden="1"/>
    <cellStyle name="Followed Hyperlink" xfId="3734" builtinId="9" hidden="1"/>
    <cellStyle name="Followed Hyperlink" xfId="3736" builtinId="9" hidden="1"/>
    <cellStyle name="Followed Hyperlink" xfId="3738" builtinId="9" hidden="1"/>
    <cellStyle name="Followed Hyperlink" xfId="3740" builtinId="9" hidden="1"/>
    <cellStyle name="Followed Hyperlink" xfId="3742" builtinId="9" hidden="1"/>
    <cellStyle name="Followed Hyperlink" xfId="3744" builtinId="9" hidden="1"/>
    <cellStyle name="Followed Hyperlink" xfId="3746" builtinId="9" hidden="1"/>
    <cellStyle name="Followed Hyperlink" xfId="3748" builtinId="9" hidden="1"/>
    <cellStyle name="Followed Hyperlink" xfId="3750" builtinId="9" hidden="1"/>
    <cellStyle name="Followed Hyperlink" xfId="3752" builtinId="9" hidden="1"/>
    <cellStyle name="Followed Hyperlink" xfId="3754" builtinId="9" hidden="1"/>
    <cellStyle name="Followed Hyperlink" xfId="3756" builtinId="9" hidden="1"/>
    <cellStyle name="Followed Hyperlink" xfId="3758" builtinId="9" hidden="1"/>
    <cellStyle name="Followed Hyperlink" xfId="3760" builtinId="9" hidden="1"/>
    <cellStyle name="Followed Hyperlink" xfId="3762" builtinId="9" hidden="1"/>
    <cellStyle name="Followed Hyperlink" xfId="3764" builtinId="9" hidden="1"/>
    <cellStyle name="Followed Hyperlink" xfId="3766" builtinId="9" hidden="1"/>
    <cellStyle name="Followed Hyperlink" xfId="3768" builtinId="9" hidden="1"/>
    <cellStyle name="Followed Hyperlink" xfId="3770" builtinId="9" hidden="1"/>
    <cellStyle name="Followed Hyperlink" xfId="3772" builtinId="9" hidden="1"/>
    <cellStyle name="Followed Hyperlink" xfId="3774" builtinId="9" hidden="1"/>
    <cellStyle name="Followed Hyperlink" xfId="3776" builtinId="9" hidden="1"/>
    <cellStyle name="Followed Hyperlink" xfId="3778" builtinId="9" hidden="1"/>
    <cellStyle name="Followed Hyperlink" xfId="3780" builtinId="9" hidden="1"/>
    <cellStyle name="Followed Hyperlink" xfId="3782" builtinId="9" hidden="1"/>
    <cellStyle name="Followed Hyperlink" xfId="3784" builtinId="9" hidden="1"/>
    <cellStyle name="Followed Hyperlink" xfId="3786" builtinId="9" hidden="1"/>
    <cellStyle name="Followed Hyperlink" xfId="3788" builtinId="9" hidden="1"/>
    <cellStyle name="Followed Hyperlink" xfId="3790" builtinId="9" hidden="1"/>
    <cellStyle name="Followed Hyperlink" xfId="3792" builtinId="9" hidden="1"/>
    <cellStyle name="Followed Hyperlink" xfId="3794" builtinId="9" hidden="1"/>
    <cellStyle name="Followed Hyperlink" xfId="3796" builtinId="9" hidden="1"/>
    <cellStyle name="Followed Hyperlink" xfId="3798" builtinId="9" hidden="1"/>
    <cellStyle name="Followed Hyperlink" xfId="3800" builtinId="9" hidden="1"/>
    <cellStyle name="Followed Hyperlink" xfId="3802" builtinId="9" hidden="1"/>
    <cellStyle name="Followed Hyperlink" xfId="3804" builtinId="9" hidden="1"/>
    <cellStyle name="Followed Hyperlink" xfId="3806" builtinId="9" hidden="1"/>
    <cellStyle name="Followed Hyperlink" xfId="3808" builtinId="9" hidden="1"/>
    <cellStyle name="Followed Hyperlink" xfId="3810" builtinId="9" hidden="1"/>
    <cellStyle name="Followed Hyperlink" xfId="3812" builtinId="9" hidden="1"/>
    <cellStyle name="Followed Hyperlink" xfId="3814" builtinId="9" hidden="1"/>
    <cellStyle name="Followed Hyperlink" xfId="3816" builtinId="9" hidden="1"/>
    <cellStyle name="Followed Hyperlink" xfId="3818" builtinId="9" hidden="1"/>
    <cellStyle name="Followed Hyperlink" xfId="3820" builtinId="9" hidden="1"/>
    <cellStyle name="Followed Hyperlink" xfId="3822" builtinId="9" hidden="1"/>
    <cellStyle name="Followed Hyperlink" xfId="3824" builtinId="9" hidden="1"/>
    <cellStyle name="Followed Hyperlink" xfId="3826" builtinId="9" hidden="1"/>
    <cellStyle name="Followed Hyperlink" xfId="3828" builtinId="9" hidden="1"/>
    <cellStyle name="Followed Hyperlink" xfId="3830" builtinId="9" hidden="1"/>
    <cellStyle name="Followed Hyperlink" xfId="3832" builtinId="9" hidden="1"/>
    <cellStyle name="Followed Hyperlink" xfId="3834" builtinId="9" hidden="1"/>
    <cellStyle name="Followed Hyperlink" xfId="3836" builtinId="9" hidden="1"/>
    <cellStyle name="Followed Hyperlink" xfId="3838" builtinId="9" hidden="1"/>
    <cellStyle name="Followed Hyperlink" xfId="3840" builtinId="9" hidden="1"/>
    <cellStyle name="Followed Hyperlink" xfId="3842" builtinId="9" hidden="1"/>
    <cellStyle name="Followed Hyperlink" xfId="3844" builtinId="9" hidden="1"/>
    <cellStyle name="Followed Hyperlink" xfId="3846" builtinId="9" hidden="1"/>
    <cellStyle name="Followed Hyperlink" xfId="3848" builtinId="9" hidden="1"/>
    <cellStyle name="Followed Hyperlink" xfId="3850" builtinId="9" hidden="1"/>
    <cellStyle name="Followed Hyperlink" xfId="3852" builtinId="9" hidden="1"/>
    <cellStyle name="Followed Hyperlink" xfId="3854" builtinId="9" hidden="1"/>
    <cellStyle name="Followed Hyperlink" xfId="3856" builtinId="9" hidden="1"/>
    <cellStyle name="Followed Hyperlink" xfId="3858" builtinId="9" hidden="1"/>
    <cellStyle name="Followed Hyperlink" xfId="3860" builtinId="9" hidden="1"/>
    <cellStyle name="Followed Hyperlink" xfId="3862" builtinId="9" hidden="1"/>
    <cellStyle name="Followed Hyperlink" xfId="3864" builtinId="9" hidden="1"/>
    <cellStyle name="Followed Hyperlink" xfId="3866" builtinId="9" hidden="1"/>
    <cellStyle name="Followed Hyperlink" xfId="3868" builtinId="9" hidden="1"/>
    <cellStyle name="Followed Hyperlink" xfId="3870" builtinId="9" hidden="1"/>
    <cellStyle name="Followed Hyperlink" xfId="3872" builtinId="9" hidden="1"/>
    <cellStyle name="Followed Hyperlink" xfId="3874" builtinId="9" hidden="1"/>
    <cellStyle name="Followed Hyperlink" xfId="3876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0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Followed Hyperlink" xfId="3930" builtinId="9" hidden="1"/>
    <cellStyle name="Followed Hyperlink" xfId="3932" builtinId="9" hidden="1"/>
    <cellStyle name="Followed Hyperlink" xfId="3934" builtinId="9" hidden="1"/>
    <cellStyle name="Followed Hyperlink" xfId="3936" builtinId="9" hidden="1"/>
    <cellStyle name="Followed Hyperlink" xfId="3938" builtinId="9" hidden="1"/>
    <cellStyle name="Followed Hyperlink" xfId="3940" builtinId="9" hidden="1"/>
    <cellStyle name="Followed Hyperlink" xfId="3942" builtinId="9" hidden="1"/>
    <cellStyle name="Followed Hyperlink" xfId="3944" builtinId="9" hidden="1"/>
    <cellStyle name="Followed Hyperlink" xfId="3946" builtinId="9" hidden="1"/>
    <cellStyle name="Followed Hyperlink" xfId="3948" builtinId="9" hidden="1"/>
    <cellStyle name="Followed Hyperlink" xfId="3950" builtinId="9" hidden="1"/>
    <cellStyle name="Followed Hyperlink" xfId="3952" builtinId="9" hidden="1"/>
    <cellStyle name="Followed Hyperlink" xfId="3954" builtinId="9" hidden="1"/>
    <cellStyle name="Followed Hyperlink" xfId="3956" builtinId="9" hidden="1"/>
    <cellStyle name="Followed Hyperlink" xfId="3958" builtinId="9" hidden="1"/>
    <cellStyle name="Followed Hyperlink" xfId="3960" builtinId="9" hidden="1"/>
    <cellStyle name="Followed Hyperlink" xfId="3962" builtinId="9" hidden="1"/>
    <cellStyle name="Followed Hyperlink" xfId="3964" builtinId="9" hidden="1"/>
    <cellStyle name="Followed Hyperlink" xfId="3966" builtinId="9" hidden="1"/>
    <cellStyle name="Followed Hyperlink" xfId="3968" builtinId="9" hidden="1"/>
    <cellStyle name="Followed Hyperlink" xfId="3970" builtinId="9" hidden="1"/>
    <cellStyle name="Followed Hyperlink" xfId="3972" builtinId="9" hidden="1"/>
    <cellStyle name="Followed Hyperlink" xfId="3974" builtinId="9" hidden="1"/>
    <cellStyle name="Followed Hyperlink" xfId="3976" builtinId="9" hidden="1"/>
    <cellStyle name="Followed Hyperlink" xfId="3978" builtinId="9" hidden="1"/>
    <cellStyle name="Followed Hyperlink" xfId="3980" builtinId="9" hidden="1"/>
    <cellStyle name="Followed Hyperlink" xfId="3982" builtinId="9" hidden="1"/>
    <cellStyle name="Followed Hyperlink" xfId="3984" builtinId="9" hidden="1"/>
    <cellStyle name="Followed Hyperlink" xfId="3986" builtinId="9" hidden="1"/>
    <cellStyle name="Followed Hyperlink" xfId="3988" builtinId="9" hidden="1"/>
    <cellStyle name="Followed Hyperlink" xfId="3990" builtinId="9" hidden="1"/>
    <cellStyle name="Followed Hyperlink" xfId="3992" builtinId="9" hidden="1"/>
    <cellStyle name="Followed Hyperlink" xfId="3994" builtinId="9" hidden="1"/>
    <cellStyle name="Followed Hyperlink" xfId="3996" builtinId="9" hidden="1"/>
    <cellStyle name="Followed Hyperlink" xfId="3998" builtinId="9" hidden="1"/>
    <cellStyle name="Followed Hyperlink" xfId="4000" builtinId="9" hidden="1"/>
    <cellStyle name="Followed Hyperlink" xfId="4002" builtinId="9" hidden="1"/>
    <cellStyle name="Followed Hyperlink" xfId="4004" builtinId="9" hidden="1"/>
    <cellStyle name="Followed Hyperlink" xfId="4006" builtinId="9" hidden="1"/>
    <cellStyle name="Followed Hyperlink" xfId="4008" builtinId="9" hidden="1"/>
    <cellStyle name="Followed Hyperlink" xfId="4010" builtinId="9" hidden="1"/>
    <cellStyle name="Followed Hyperlink" xfId="4012" builtinId="9" hidden="1"/>
    <cellStyle name="Followed Hyperlink" xfId="4014" builtinId="9" hidden="1"/>
    <cellStyle name="Followed Hyperlink" xfId="4016" builtinId="9" hidden="1"/>
    <cellStyle name="Followed Hyperlink" xfId="4018" builtinId="9" hidden="1"/>
    <cellStyle name="Followed Hyperlink" xfId="4020" builtinId="9" hidden="1"/>
    <cellStyle name="Followed Hyperlink" xfId="4022" builtinId="9" hidden="1"/>
    <cellStyle name="Followed Hyperlink" xfId="4024" builtinId="9" hidden="1"/>
    <cellStyle name="Followed Hyperlink" xfId="4026" builtinId="9" hidden="1"/>
    <cellStyle name="Followed Hyperlink" xfId="4028" builtinId="9" hidden="1"/>
    <cellStyle name="Followed Hyperlink" xfId="4030" builtinId="9" hidden="1"/>
    <cellStyle name="Followed Hyperlink" xfId="4032" builtinId="9" hidden="1"/>
    <cellStyle name="Followed Hyperlink" xfId="4034" builtinId="9" hidden="1"/>
    <cellStyle name="Followed Hyperlink" xfId="4036" builtinId="9" hidden="1"/>
    <cellStyle name="Followed Hyperlink" xfId="4038" builtinId="9" hidden="1"/>
    <cellStyle name="Followed Hyperlink" xfId="4040" builtinId="9" hidden="1"/>
    <cellStyle name="Followed Hyperlink" xfId="4042" builtinId="9" hidden="1"/>
    <cellStyle name="Followed Hyperlink" xfId="4044" builtinId="9" hidden="1"/>
    <cellStyle name="Followed Hyperlink" xfId="4046" builtinId="9" hidden="1"/>
    <cellStyle name="Followed Hyperlink" xfId="4048" builtinId="9" hidden="1"/>
    <cellStyle name="Followed Hyperlink" xfId="4050" builtinId="9" hidden="1"/>
    <cellStyle name="Followed Hyperlink" xfId="4052" builtinId="9" hidden="1"/>
    <cellStyle name="Followed Hyperlink" xfId="4054" builtinId="9" hidden="1"/>
    <cellStyle name="Followed Hyperlink" xfId="4056" builtinId="9" hidden="1"/>
    <cellStyle name="Followed Hyperlink" xfId="4058" builtinId="9" hidden="1"/>
    <cellStyle name="Followed Hyperlink" xfId="4060" builtinId="9" hidden="1"/>
    <cellStyle name="Followed Hyperlink" xfId="4062" builtinId="9" hidden="1"/>
    <cellStyle name="Followed Hyperlink" xfId="4064" builtinId="9" hidden="1"/>
    <cellStyle name="Followed Hyperlink" xfId="4066" builtinId="9" hidden="1"/>
    <cellStyle name="Followed Hyperlink" xfId="4068" builtinId="9" hidden="1"/>
    <cellStyle name="Followed Hyperlink" xfId="4070" builtinId="9" hidden="1"/>
    <cellStyle name="Followed Hyperlink" xfId="4072" builtinId="9" hidden="1"/>
    <cellStyle name="Followed Hyperlink" xfId="4074" builtinId="9" hidden="1"/>
    <cellStyle name="Followed Hyperlink" xfId="4076" builtinId="9" hidden="1"/>
    <cellStyle name="Followed Hyperlink" xfId="4078" builtinId="9" hidden="1"/>
    <cellStyle name="Followed Hyperlink" xfId="4080" builtinId="9" hidden="1"/>
    <cellStyle name="Followed Hyperlink" xfId="4082" builtinId="9" hidden="1"/>
    <cellStyle name="Followed Hyperlink" xfId="4084" builtinId="9" hidden="1"/>
    <cellStyle name="Followed Hyperlink" xfId="4086" builtinId="9" hidden="1"/>
    <cellStyle name="Followed Hyperlink" xfId="4088" builtinId="9" hidden="1"/>
    <cellStyle name="Followed Hyperlink" xfId="4090" builtinId="9" hidden="1"/>
    <cellStyle name="Followed Hyperlink" xfId="4092" builtinId="9" hidden="1"/>
    <cellStyle name="Followed Hyperlink" xfId="4094" builtinId="9" hidden="1"/>
    <cellStyle name="Followed Hyperlink" xfId="40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Hyperlink" xfId="1947" builtinId="8" hidden="1"/>
    <cellStyle name="Hyperlink" xfId="1949" builtinId="8" hidden="1"/>
    <cellStyle name="Hyperlink" xfId="1951" builtinId="8" hidden="1"/>
    <cellStyle name="Hyperlink" xfId="1953" builtinId="8" hidden="1"/>
    <cellStyle name="Hyperlink" xfId="1955" builtinId="8" hidden="1"/>
    <cellStyle name="Hyperlink" xfId="1957" builtinId="8" hidden="1"/>
    <cellStyle name="Hyperlink" xfId="1959" builtinId="8" hidden="1"/>
    <cellStyle name="Hyperlink" xfId="1961" builtinId="8" hidden="1"/>
    <cellStyle name="Hyperlink" xfId="1963" builtinId="8" hidden="1"/>
    <cellStyle name="Hyperlink" xfId="1965" builtinId="8" hidden="1"/>
    <cellStyle name="Hyperlink" xfId="1967" builtinId="8" hidden="1"/>
    <cellStyle name="Hyperlink" xfId="1969" builtinId="8" hidden="1"/>
    <cellStyle name="Hyperlink" xfId="1971" builtinId="8" hidden="1"/>
    <cellStyle name="Hyperlink" xfId="1973" builtinId="8" hidden="1"/>
    <cellStyle name="Hyperlink" xfId="1975" builtinId="8" hidden="1"/>
    <cellStyle name="Hyperlink" xfId="1977" builtinId="8" hidden="1"/>
    <cellStyle name="Hyperlink" xfId="1979" builtinId="8" hidden="1"/>
    <cellStyle name="Hyperlink" xfId="1981" builtinId="8" hidden="1"/>
    <cellStyle name="Hyperlink" xfId="1983" builtinId="8" hidden="1"/>
    <cellStyle name="Hyperlink" xfId="1985" builtinId="8" hidden="1"/>
    <cellStyle name="Hyperlink" xfId="1987" builtinId="8" hidden="1"/>
    <cellStyle name="Hyperlink" xfId="1989" builtinId="8" hidden="1"/>
    <cellStyle name="Hyperlink" xfId="1991" builtinId="8" hidden="1"/>
    <cellStyle name="Hyperlink" xfId="1993" builtinId="8" hidden="1"/>
    <cellStyle name="Hyperlink" xfId="1995" builtinId="8" hidden="1"/>
    <cellStyle name="Hyperlink" xfId="1997" builtinId="8" hidden="1"/>
    <cellStyle name="Hyperlink" xfId="1999" builtinId="8" hidden="1"/>
    <cellStyle name="Hyperlink" xfId="2001" builtinId="8" hidden="1"/>
    <cellStyle name="Hyperlink" xfId="2003" builtinId="8" hidden="1"/>
    <cellStyle name="Hyperlink" xfId="2005" builtinId="8" hidden="1"/>
    <cellStyle name="Hyperlink" xfId="2007" builtinId="8" hidden="1"/>
    <cellStyle name="Hyperlink" xfId="2009" builtinId="8" hidden="1"/>
    <cellStyle name="Hyperlink" xfId="2011" builtinId="8" hidden="1"/>
    <cellStyle name="Hyperlink" xfId="2013" builtinId="8" hidden="1"/>
    <cellStyle name="Hyperlink" xfId="2015" builtinId="8" hidden="1"/>
    <cellStyle name="Hyperlink" xfId="2017" builtinId="8" hidden="1"/>
    <cellStyle name="Hyperlink" xfId="2019" builtinId="8" hidden="1"/>
    <cellStyle name="Hyperlink" xfId="2021" builtinId="8" hidden="1"/>
    <cellStyle name="Hyperlink" xfId="2023" builtinId="8" hidden="1"/>
    <cellStyle name="Hyperlink" xfId="2025" builtinId="8" hidden="1"/>
    <cellStyle name="Hyperlink" xfId="2027" builtinId="8" hidden="1"/>
    <cellStyle name="Hyperlink" xfId="2029" builtinId="8" hidden="1"/>
    <cellStyle name="Hyperlink" xfId="2031" builtinId="8" hidden="1"/>
    <cellStyle name="Hyperlink" xfId="2033" builtinId="8" hidden="1"/>
    <cellStyle name="Hyperlink" xfId="2035" builtinId="8" hidden="1"/>
    <cellStyle name="Hyperlink" xfId="2037" builtinId="8" hidden="1"/>
    <cellStyle name="Hyperlink" xfId="2039" builtinId="8" hidden="1"/>
    <cellStyle name="Hyperlink" xfId="2041" builtinId="8" hidden="1"/>
    <cellStyle name="Hyperlink" xfId="2043" builtinId="8" hidden="1"/>
    <cellStyle name="Hyperlink" xfId="2045" builtinId="8" hidden="1"/>
    <cellStyle name="Hyperlink" xfId="2047" builtinId="8" hidden="1"/>
    <cellStyle name="Hyperlink" xfId="2049" builtinId="8" hidden="1"/>
    <cellStyle name="Hyperlink" xfId="2051" builtinId="8" hidden="1"/>
    <cellStyle name="Hyperlink" xfId="2053" builtinId="8" hidden="1"/>
    <cellStyle name="Hyperlink" xfId="2055" builtinId="8" hidden="1"/>
    <cellStyle name="Hyperlink" xfId="2057" builtinId="8" hidden="1"/>
    <cellStyle name="Hyperlink" xfId="2059" builtinId="8" hidden="1"/>
    <cellStyle name="Hyperlink" xfId="2061" builtinId="8" hidden="1"/>
    <cellStyle name="Hyperlink" xfId="2063" builtinId="8" hidden="1"/>
    <cellStyle name="Hyperlink" xfId="2065" builtinId="8" hidden="1"/>
    <cellStyle name="Hyperlink" xfId="2067" builtinId="8" hidden="1"/>
    <cellStyle name="Hyperlink" xfId="2069" builtinId="8" hidden="1"/>
    <cellStyle name="Hyperlink" xfId="2071" builtinId="8" hidden="1"/>
    <cellStyle name="Hyperlink" xfId="2073" builtinId="8" hidden="1"/>
    <cellStyle name="Hyperlink" xfId="2075" builtinId="8" hidden="1"/>
    <cellStyle name="Hyperlink" xfId="2077" builtinId="8" hidden="1"/>
    <cellStyle name="Hyperlink" xfId="2079" builtinId="8" hidden="1"/>
    <cellStyle name="Hyperlink" xfId="2081" builtinId="8" hidden="1"/>
    <cellStyle name="Hyperlink" xfId="2083" builtinId="8" hidden="1"/>
    <cellStyle name="Hyperlink" xfId="2085" builtinId="8" hidden="1"/>
    <cellStyle name="Hyperlink" xfId="2087" builtinId="8" hidden="1"/>
    <cellStyle name="Hyperlink" xfId="2089" builtinId="8" hidden="1"/>
    <cellStyle name="Hyperlink" xfId="2091" builtinId="8" hidden="1"/>
    <cellStyle name="Hyperlink" xfId="2093" builtinId="8" hidden="1"/>
    <cellStyle name="Hyperlink" xfId="2095" builtinId="8" hidden="1"/>
    <cellStyle name="Hyperlink" xfId="2097" builtinId="8" hidden="1"/>
    <cellStyle name="Hyperlink" xfId="2099" builtinId="8" hidden="1"/>
    <cellStyle name="Hyperlink" xfId="2101" builtinId="8" hidden="1"/>
    <cellStyle name="Hyperlink" xfId="2103" builtinId="8" hidden="1"/>
    <cellStyle name="Hyperlink" xfId="2105" builtinId="8" hidden="1"/>
    <cellStyle name="Hyperlink" xfId="2107" builtinId="8" hidden="1"/>
    <cellStyle name="Hyperlink" xfId="2109" builtinId="8" hidden="1"/>
    <cellStyle name="Hyperlink" xfId="2111" builtinId="8" hidden="1"/>
    <cellStyle name="Hyperlink" xfId="2113" builtinId="8" hidden="1"/>
    <cellStyle name="Hyperlink" xfId="2115" builtinId="8" hidden="1"/>
    <cellStyle name="Hyperlink" xfId="2117" builtinId="8" hidden="1"/>
    <cellStyle name="Hyperlink" xfId="2119" builtinId="8" hidden="1"/>
    <cellStyle name="Hyperlink" xfId="2121" builtinId="8" hidden="1"/>
    <cellStyle name="Hyperlink" xfId="2123" builtinId="8" hidden="1"/>
    <cellStyle name="Hyperlink" xfId="2125" builtinId="8" hidden="1"/>
    <cellStyle name="Hyperlink" xfId="2127" builtinId="8" hidden="1"/>
    <cellStyle name="Hyperlink" xfId="2129" builtinId="8" hidden="1"/>
    <cellStyle name="Hyperlink" xfId="2131" builtinId="8" hidden="1"/>
    <cellStyle name="Hyperlink" xfId="2133" builtinId="8" hidden="1"/>
    <cellStyle name="Hyperlink" xfId="2135" builtinId="8" hidden="1"/>
    <cellStyle name="Hyperlink" xfId="2137" builtinId="8" hidden="1"/>
    <cellStyle name="Hyperlink" xfId="2139" builtinId="8" hidden="1"/>
    <cellStyle name="Hyperlink" xfId="2141" builtinId="8" hidden="1"/>
    <cellStyle name="Hyperlink" xfId="2143" builtinId="8" hidden="1"/>
    <cellStyle name="Hyperlink" xfId="2145" builtinId="8" hidden="1"/>
    <cellStyle name="Hyperlink" xfId="2147" builtinId="8" hidden="1"/>
    <cellStyle name="Hyperlink" xfId="2149" builtinId="8" hidden="1"/>
    <cellStyle name="Hyperlink" xfId="2151" builtinId="8" hidden="1"/>
    <cellStyle name="Hyperlink" xfId="2153" builtinId="8" hidden="1"/>
    <cellStyle name="Hyperlink" xfId="2155" builtinId="8" hidden="1"/>
    <cellStyle name="Hyperlink" xfId="2157" builtinId="8" hidden="1"/>
    <cellStyle name="Hyperlink" xfId="2159" builtinId="8" hidden="1"/>
    <cellStyle name="Hyperlink" xfId="2161" builtinId="8" hidden="1"/>
    <cellStyle name="Hyperlink" xfId="2163" builtinId="8" hidden="1"/>
    <cellStyle name="Hyperlink" xfId="2165" builtinId="8" hidden="1"/>
    <cellStyle name="Hyperlink" xfId="2167" builtinId="8" hidden="1"/>
    <cellStyle name="Hyperlink" xfId="2169" builtinId="8" hidden="1"/>
    <cellStyle name="Hyperlink" xfId="2171" builtinId="8" hidden="1"/>
    <cellStyle name="Hyperlink" xfId="2173" builtinId="8" hidden="1"/>
    <cellStyle name="Hyperlink" xfId="2175" builtinId="8" hidden="1"/>
    <cellStyle name="Hyperlink" xfId="2177" builtinId="8" hidden="1"/>
    <cellStyle name="Hyperlink" xfId="2179" builtinId="8" hidden="1"/>
    <cellStyle name="Hyperlink" xfId="2181" builtinId="8" hidden="1"/>
    <cellStyle name="Hyperlink" xfId="2183" builtinId="8" hidden="1"/>
    <cellStyle name="Hyperlink" xfId="2185" builtinId="8" hidden="1"/>
    <cellStyle name="Hyperlink" xfId="2187" builtinId="8" hidden="1"/>
    <cellStyle name="Hyperlink" xfId="2189" builtinId="8" hidden="1"/>
    <cellStyle name="Hyperlink" xfId="2191" builtinId="8" hidden="1"/>
    <cellStyle name="Hyperlink" xfId="2193" builtinId="8" hidden="1"/>
    <cellStyle name="Hyperlink" xfId="2195" builtinId="8" hidden="1"/>
    <cellStyle name="Hyperlink" xfId="2197" builtinId="8" hidden="1"/>
    <cellStyle name="Hyperlink" xfId="2199" builtinId="8" hidden="1"/>
    <cellStyle name="Hyperlink" xfId="2201" builtinId="8" hidden="1"/>
    <cellStyle name="Hyperlink" xfId="2203" builtinId="8" hidden="1"/>
    <cellStyle name="Hyperlink" xfId="2205" builtinId="8" hidden="1"/>
    <cellStyle name="Hyperlink" xfId="2207" builtinId="8" hidden="1"/>
    <cellStyle name="Hyperlink" xfId="2209" builtinId="8" hidden="1"/>
    <cellStyle name="Hyperlink" xfId="2211" builtinId="8" hidden="1"/>
    <cellStyle name="Hyperlink" xfId="2213" builtinId="8" hidden="1"/>
    <cellStyle name="Hyperlink" xfId="2215" builtinId="8" hidden="1"/>
    <cellStyle name="Hyperlink" xfId="2217" builtinId="8" hidden="1"/>
    <cellStyle name="Hyperlink" xfId="2219" builtinId="8" hidden="1"/>
    <cellStyle name="Hyperlink" xfId="2221" builtinId="8" hidden="1"/>
    <cellStyle name="Hyperlink" xfId="2223" builtinId="8" hidden="1"/>
    <cellStyle name="Hyperlink" xfId="2225" builtinId="8" hidden="1"/>
    <cellStyle name="Hyperlink" xfId="2227" builtinId="8" hidden="1"/>
    <cellStyle name="Hyperlink" xfId="2229" builtinId="8" hidden="1"/>
    <cellStyle name="Hyperlink" xfId="2231" builtinId="8" hidden="1"/>
    <cellStyle name="Hyperlink" xfId="2233" builtinId="8" hidden="1"/>
    <cellStyle name="Hyperlink" xfId="2235" builtinId="8" hidden="1"/>
    <cellStyle name="Hyperlink" xfId="2237" builtinId="8" hidden="1"/>
    <cellStyle name="Hyperlink" xfId="2239" builtinId="8" hidden="1"/>
    <cellStyle name="Hyperlink" xfId="2241" builtinId="8" hidden="1"/>
    <cellStyle name="Hyperlink" xfId="2243" builtinId="8" hidden="1"/>
    <cellStyle name="Hyperlink" xfId="2245" builtinId="8" hidden="1"/>
    <cellStyle name="Hyperlink" xfId="2247" builtinId="8" hidden="1"/>
    <cellStyle name="Hyperlink" xfId="2249" builtinId="8" hidden="1"/>
    <cellStyle name="Hyperlink" xfId="2251" builtinId="8" hidden="1"/>
    <cellStyle name="Hyperlink" xfId="2253" builtinId="8" hidden="1"/>
    <cellStyle name="Hyperlink" xfId="2255" builtinId="8" hidden="1"/>
    <cellStyle name="Hyperlink" xfId="2257" builtinId="8" hidden="1"/>
    <cellStyle name="Hyperlink" xfId="2259" builtinId="8" hidden="1"/>
    <cellStyle name="Hyperlink" xfId="2261" builtinId="8" hidden="1"/>
    <cellStyle name="Hyperlink" xfId="2263" builtinId="8" hidden="1"/>
    <cellStyle name="Hyperlink" xfId="2265" builtinId="8" hidden="1"/>
    <cellStyle name="Hyperlink" xfId="2267" builtinId="8" hidden="1"/>
    <cellStyle name="Hyperlink" xfId="2269" builtinId="8" hidden="1"/>
    <cellStyle name="Hyperlink" xfId="2271" builtinId="8" hidden="1"/>
    <cellStyle name="Hyperlink" xfId="2273" builtinId="8" hidden="1"/>
    <cellStyle name="Hyperlink" xfId="2275" builtinId="8" hidden="1"/>
    <cellStyle name="Hyperlink" xfId="2277" builtinId="8" hidden="1"/>
    <cellStyle name="Hyperlink" xfId="2279" builtinId="8" hidden="1"/>
    <cellStyle name="Hyperlink" xfId="2281" builtinId="8" hidden="1"/>
    <cellStyle name="Hyperlink" xfId="2283" builtinId="8" hidden="1"/>
    <cellStyle name="Hyperlink" xfId="2285" builtinId="8" hidden="1"/>
    <cellStyle name="Hyperlink" xfId="2287" builtinId="8" hidden="1"/>
    <cellStyle name="Hyperlink" xfId="2289" builtinId="8" hidden="1"/>
    <cellStyle name="Hyperlink" xfId="2291" builtinId="8" hidden="1"/>
    <cellStyle name="Hyperlink" xfId="2293" builtinId="8" hidden="1"/>
    <cellStyle name="Hyperlink" xfId="2295" builtinId="8" hidden="1"/>
    <cellStyle name="Hyperlink" xfId="2297" builtinId="8" hidden="1"/>
    <cellStyle name="Hyperlink" xfId="2299" builtinId="8" hidden="1"/>
    <cellStyle name="Hyperlink" xfId="2301" builtinId="8" hidden="1"/>
    <cellStyle name="Hyperlink" xfId="2303" builtinId="8" hidden="1"/>
    <cellStyle name="Hyperlink" xfId="2305" builtinId="8" hidden="1"/>
    <cellStyle name="Hyperlink" xfId="2307" builtinId="8" hidden="1"/>
    <cellStyle name="Hyperlink" xfId="2309" builtinId="8" hidden="1"/>
    <cellStyle name="Hyperlink" xfId="2311" builtinId="8" hidden="1"/>
    <cellStyle name="Hyperlink" xfId="2313" builtinId="8" hidden="1"/>
    <cellStyle name="Hyperlink" xfId="2315" builtinId="8" hidden="1"/>
    <cellStyle name="Hyperlink" xfId="2317" builtinId="8" hidden="1"/>
    <cellStyle name="Hyperlink" xfId="2319" builtinId="8" hidden="1"/>
    <cellStyle name="Hyperlink" xfId="2321" builtinId="8" hidden="1"/>
    <cellStyle name="Hyperlink" xfId="2323" builtinId="8" hidden="1"/>
    <cellStyle name="Hyperlink" xfId="2325" builtinId="8" hidden="1"/>
    <cellStyle name="Hyperlink" xfId="2327" builtinId="8" hidden="1"/>
    <cellStyle name="Hyperlink" xfId="2329" builtinId="8" hidden="1"/>
    <cellStyle name="Hyperlink" xfId="2331" builtinId="8" hidden="1"/>
    <cellStyle name="Hyperlink" xfId="2333" builtinId="8" hidden="1"/>
    <cellStyle name="Hyperlink" xfId="2335" builtinId="8" hidden="1"/>
    <cellStyle name="Hyperlink" xfId="2337" builtinId="8" hidden="1"/>
    <cellStyle name="Hyperlink" xfId="2339" builtinId="8" hidden="1"/>
    <cellStyle name="Hyperlink" xfId="2341" builtinId="8" hidden="1"/>
    <cellStyle name="Hyperlink" xfId="2343" builtinId="8" hidden="1"/>
    <cellStyle name="Hyperlink" xfId="2345" builtinId="8" hidden="1"/>
    <cellStyle name="Hyperlink" xfId="2347" builtinId="8" hidden="1"/>
    <cellStyle name="Hyperlink" xfId="2349" builtinId="8" hidden="1"/>
    <cellStyle name="Hyperlink" xfId="2351" builtinId="8" hidden="1"/>
    <cellStyle name="Hyperlink" xfId="2353" builtinId="8" hidden="1"/>
    <cellStyle name="Hyperlink" xfId="2355" builtinId="8" hidden="1"/>
    <cellStyle name="Hyperlink" xfId="2357" builtinId="8" hidden="1"/>
    <cellStyle name="Hyperlink" xfId="2359" builtinId="8" hidden="1"/>
    <cellStyle name="Hyperlink" xfId="2361" builtinId="8" hidden="1"/>
    <cellStyle name="Hyperlink" xfId="2363" builtinId="8" hidden="1"/>
    <cellStyle name="Hyperlink" xfId="2365" builtinId="8" hidden="1"/>
    <cellStyle name="Hyperlink" xfId="2367" builtinId="8" hidden="1"/>
    <cellStyle name="Hyperlink" xfId="2369" builtinId="8" hidden="1"/>
    <cellStyle name="Hyperlink" xfId="2371" builtinId="8" hidden="1"/>
    <cellStyle name="Hyperlink" xfId="2373" builtinId="8" hidden="1"/>
    <cellStyle name="Hyperlink" xfId="2375" builtinId="8" hidden="1"/>
    <cellStyle name="Hyperlink" xfId="2377" builtinId="8" hidden="1"/>
    <cellStyle name="Hyperlink" xfId="2379" builtinId="8" hidden="1"/>
    <cellStyle name="Hyperlink" xfId="2381" builtinId="8" hidden="1"/>
    <cellStyle name="Hyperlink" xfId="2383" builtinId="8" hidden="1"/>
    <cellStyle name="Hyperlink" xfId="2385" builtinId="8" hidden="1"/>
    <cellStyle name="Hyperlink" xfId="2387" builtinId="8" hidden="1"/>
    <cellStyle name="Hyperlink" xfId="2389" builtinId="8" hidden="1"/>
    <cellStyle name="Hyperlink" xfId="2391" builtinId="8" hidden="1"/>
    <cellStyle name="Hyperlink" xfId="2393" builtinId="8" hidden="1"/>
    <cellStyle name="Hyperlink" xfId="2395" builtinId="8" hidden="1"/>
    <cellStyle name="Hyperlink" xfId="2397" builtinId="8" hidden="1"/>
    <cellStyle name="Hyperlink" xfId="2399" builtinId="8" hidden="1"/>
    <cellStyle name="Hyperlink" xfId="2401" builtinId="8" hidden="1"/>
    <cellStyle name="Hyperlink" xfId="2403" builtinId="8" hidden="1"/>
    <cellStyle name="Hyperlink" xfId="2405" builtinId="8" hidden="1"/>
    <cellStyle name="Hyperlink" xfId="2407" builtinId="8" hidden="1"/>
    <cellStyle name="Hyperlink" xfId="2409" builtinId="8" hidden="1"/>
    <cellStyle name="Hyperlink" xfId="2411" builtinId="8" hidden="1"/>
    <cellStyle name="Hyperlink" xfId="2413" builtinId="8" hidden="1"/>
    <cellStyle name="Hyperlink" xfId="2415" builtinId="8" hidden="1"/>
    <cellStyle name="Hyperlink" xfId="2417" builtinId="8" hidden="1"/>
    <cellStyle name="Hyperlink" xfId="2419" builtinId="8" hidden="1"/>
    <cellStyle name="Hyperlink" xfId="2421" builtinId="8" hidden="1"/>
    <cellStyle name="Hyperlink" xfId="2423" builtinId="8" hidden="1"/>
    <cellStyle name="Hyperlink" xfId="2425" builtinId="8" hidden="1"/>
    <cellStyle name="Hyperlink" xfId="2427" builtinId="8" hidden="1"/>
    <cellStyle name="Hyperlink" xfId="2429" builtinId="8" hidden="1"/>
    <cellStyle name="Hyperlink" xfId="2431" builtinId="8" hidden="1"/>
    <cellStyle name="Hyperlink" xfId="2433" builtinId="8" hidden="1"/>
    <cellStyle name="Hyperlink" xfId="2435" builtinId="8" hidden="1"/>
    <cellStyle name="Hyperlink" xfId="2437" builtinId="8" hidden="1"/>
    <cellStyle name="Hyperlink" xfId="2439" builtinId="8" hidden="1"/>
    <cellStyle name="Hyperlink" xfId="2441" builtinId="8" hidden="1"/>
    <cellStyle name="Hyperlink" xfId="2443" builtinId="8" hidden="1"/>
    <cellStyle name="Hyperlink" xfId="2445" builtinId="8" hidden="1"/>
    <cellStyle name="Hyperlink" xfId="2447" builtinId="8" hidden="1"/>
    <cellStyle name="Hyperlink" xfId="2449" builtinId="8" hidden="1"/>
    <cellStyle name="Hyperlink" xfId="2451" builtinId="8" hidden="1"/>
    <cellStyle name="Hyperlink" xfId="2453" builtinId="8" hidden="1"/>
    <cellStyle name="Hyperlink" xfId="2455" builtinId="8" hidden="1"/>
    <cellStyle name="Hyperlink" xfId="2457" builtinId="8" hidden="1"/>
    <cellStyle name="Hyperlink" xfId="2459" builtinId="8" hidden="1"/>
    <cellStyle name="Hyperlink" xfId="2461" builtinId="8" hidden="1"/>
    <cellStyle name="Hyperlink" xfId="2463" builtinId="8" hidden="1"/>
    <cellStyle name="Hyperlink" xfId="2465" builtinId="8" hidden="1"/>
    <cellStyle name="Hyperlink" xfId="2467" builtinId="8" hidden="1"/>
    <cellStyle name="Hyperlink" xfId="2469" builtinId="8" hidden="1"/>
    <cellStyle name="Hyperlink" xfId="2471" builtinId="8" hidden="1"/>
    <cellStyle name="Hyperlink" xfId="2473" builtinId="8" hidden="1"/>
    <cellStyle name="Hyperlink" xfId="2475" builtinId="8" hidden="1"/>
    <cellStyle name="Hyperlink" xfId="2477" builtinId="8" hidden="1"/>
    <cellStyle name="Hyperlink" xfId="2479" builtinId="8" hidden="1"/>
    <cellStyle name="Hyperlink" xfId="2481" builtinId="8" hidden="1"/>
    <cellStyle name="Hyperlink" xfId="2483" builtinId="8" hidden="1"/>
    <cellStyle name="Hyperlink" xfId="2485" builtinId="8" hidden="1"/>
    <cellStyle name="Hyperlink" xfId="2487" builtinId="8" hidden="1"/>
    <cellStyle name="Hyperlink" xfId="2489" builtinId="8" hidden="1"/>
    <cellStyle name="Hyperlink" xfId="2491" builtinId="8" hidden="1"/>
    <cellStyle name="Hyperlink" xfId="2493" builtinId="8" hidden="1"/>
    <cellStyle name="Hyperlink" xfId="2495" builtinId="8" hidden="1"/>
    <cellStyle name="Hyperlink" xfId="2497" builtinId="8" hidden="1"/>
    <cellStyle name="Hyperlink" xfId="2499" builtinId="8" hidden="1"/>
    <cellStyle name="Hyperlink" xfId="2501" builtinId="8" hidden="1"/>
    <cellStyle name="Hyperlink" xfId="2503" builtinId="8" hidden="1"/>
    <cellStyle name="Hyperlink" xfId="2505" builtinId="8" hidden="1"/>
    <cellStyle name="Hyperlink" xfId="2507" builtinId="8" hidden="1"/>
    <cellStyle name="Hyperlink" xfId="2509" builtinId="8" hidden="1"/>
    <cellStyle name="Hyperlink" xfId="2511" builtinId="8" hidden="1"/>
    <cellStyle name="Hyperlink" xfId="2513" builtinId="8" hidden="1"/>
    <cellStyle name="Hyperlink" xfId="2515" builtinId="8" hidden="1"/>
    <cellStyle name="Hyperlink" xfId="2517" builtinId="8" hidden="1"/>
    <cellStyle name="Hyperlink" xfId="2519" builtinId="8" hidden="1"/>
    <cellStyle name="Hyperlink" xfId="2521" builtinId="8" hidden="1"/>
    <cellStyle name="Hyperlink" xfId="2523" builtinId="8" hidden="1"/>
    <cellStyle name="Hyperlink" xfId="2525" builtinId="8" hidden="1"/>
    <cellStyle name="Hyperlink" xfId="2527" builtinId="8" hidden="1"/>
    <cellStyle name="Hyperlink" xfId="2529" builtinId="8" hidden="1"/>
    <cellStyle name="Hyperlink" xfId="2531" builtinId="8" hidden="1"/>
    <cellStyle name="Hyperlink" xfId="2533" builtinId="8" hidden="1"/>
    <cellStyle name="Hyperlink" xfId="2535" builtinId="8" hidden="1"/>
    <cellStyle name="Hyperlink" xfId="2537" builtinId="8" hidden="1"/>
    <cellStyle name="Hyperlink" xfId="2539" builtinId="8" hidden="1"/>
    <cellStyle name="Hyperlink" xfId="2541" builtinId="8" hidden="1"/>
    <cellStyle name="Hyperlink" xfId="2543" builtinId="8" hidden="1"/>
    <cellStyle name="Hyperlink" xfId="2545" builtinId="8" hidden="1"/>
    <cellStyle name="Hyperlink" xfId="2547" builtinId="8" hidden="1"/>
    <cellStyle name="Hyperlink" xfId="2549" builtinId="8" hidden="1"/>
    <cellStyle name="Hyperlink" xfId="2551" builtinId="8" hidden="1"/>
    <cellStyle name="Hyperlink" xfId="2553" builtinId="8" hidden="1"/>
    <cellStyle name="Hyperlink" xfId="2555" builtinId="8" hidden="1"/>
    <cellStyle name="Hyperlink" xfId="2557" builtinId="8" hidden="1"/>
    <cellStyle name="Hyperlink" xfId="2559" builtinId="8" hidden="1"/>
    <cellStyle name="Hyperlink" xfId="2561" builtinId="8" hidden="1"/>
    <cellStyle name="Hyperlink" xfId="2563" builtinId="8" hidden="1"/>
    <cellStyle name="Hyperlink" xfId="2565" builtinId="8" hidden="1"/>
    <cellStyle name="Hyperlink" xfId="2567" builtinId="8" hidden="1"/>
    <cellStyle name="Hyperlink" xfId="2569" builtinId="8" hidden="1"/>
    <cellStyle name="Hyperlink" xfId="2571" builtinId="8" hidden="1"/>
    <cellStyle name="Hyperlink" xfId="2573" builtinId="8" hidden="1"/>
    <cellStyle name="Hyperlink" xfId="2575" builtinId="8" hidden="1"/>
    <cellStyle name="Hyperlink" xfId="2577" builtinId="8" hidden="1"/>
    <cellStyle name="Hyperlink" xfId="2579" builtinId="8" hidden="1"/>
    <cellStyle name="Hyperlink" xfId="2581" builtinId="8" hidden="1"/>
    <cellStyle name="Hyperlink" xfId="2583" builtinId="8" hidden="1"/>
    <cellStyle name="Hyperlink" xfId="2585" builtinId="8" hidden="1"/>
    <cellStyle name="Hyperlink" xfId="2587" builtinId="8" hidden="1"/>
    <cellStyle name="Hyperlink" xfId="2589" builtinId="8" hidden="1"/>
    <cellStyle name="Hyperlink" xfId="2591" builtinId="8" hidden="1"/>
    <cellStyle name="Hyperlink" xfId="2593" builtinId="8" hidden="1"/>
    <cellStyle name="Hyperlink" xfId="2595" builtinId="8" hidden="1"/>
    <cellStyle name="Hyperlink" xfId="2597" builtinId="8" hidden="1"/>
    <cellStyle name="Hyperlink" xfId="2599" builtinId="8" hidden="1"/>
    <cellStyle name="Hyperlink" xfId="2601" builtinId="8" hidden="1"/>
    <cellStyle name="Hyperlink" xfId="2603" builtinId="8" hidden="1"/>
    <cellStyle name="Hyperlink" xfId="2605" builtinId="8" hidden="1"/>
    <cellStyle name="Hyperlink" xfId="2607" builtinId="8" hidden="1"/>
    <cellStyle name="Hyperlink" xfId="2609" builtinId="8" hidden="1"/>
    <cellStyle name="Hyperlink" xfId="2611" builtinId="8" hidden="1"/>
    <cellStyle name="Hyperlink" xfId="2613" builtinId="8" hidden="1"/>
    <cellStyle name="Hyperlink" xfId="2615" builtinId="8" hidden="1"/>
    <cellStyle name="Hyperlink" xfId="2617" builtinId="8" hidden="1"/>
    <cellStyle name="Hyperlink" xfId="2619" builtinId="8" hidden="1"/>
    <cellStyle name="Hyperlink" xfId="2621" builtinId="8" hidden="1"/>
    <cellStyle name="Hyperlink" xfId="2623" builtinId="8" hidden="1"/>
    <cellStyle name="Hyperlink" xfId="2625" builtinId="8" hidden="1"/>
    <cellStyle name="Hyperlink" xfId="2627" builtinId="8" hidden="1"/>
    <cellStyle name="Hyperlink" xfId="2629" builtinId="8" hidden="1"/>
    <cellStyle name="Hyperlink" xfId="2631" builtinId="8" hidden="1"/>
    <cellStyle name="Hyperlink" xfId="2633" builtinId="8" hidden="1"/>
    <cellStyle name="Hyperlink" xfId="2635" builtinId="8" hidden="1"/>
    <cellStyle name="Hyperlink" xfId="2637" builtinId="8" hidden="1"/>
    <cellStyle name="Hyperlink" xfId="2639" builtinId="8" hidden="1"/>
    <cellStyle name="Hyperlink" xfId="2641" builtinId="8" hidden="1"/>
    <cellStyle name="Hyperlink" xfId="2643" builtinId="8" hidden="1"/>
    <cellStyle name="Hyperlink" xfId="2645" builtinId="8" hidden="1"/>
    <cellStyle name="Hyperlink" xfId="2647" builtinId="8" hidden="1"/>
    <cellStyle name="Hyperlink" xfId="2649" builtinId="8" hidden="1"/>
    <cellStyle name="Hyperlink" xfId="2651" builtinId="8" hidden="1"/>
    <cellStyle name="Hyperlink" xfId="2653" builtinId="8" hidden="1"/>
    <cellStyle name="Hyperlink" xfId="2655" builtinId="8" hidden="1"/>
    <cellStyle name="Hyperlink" xfId="2657" builtinId="8" hidden="1"/>
    <cellStyle name="Hyperlink" xfId="2659" builtinId="8" hidden="1"/>
    <cellStyle name="Hyperlink" xfId="2661" builtinId="8" hidden="1"/>
    <cellStyle name="Hyperlink" xfId="2663" builtinId="8" hidden="1"/>
    <cellStyle name="Hyperlink" xfId="2665" builtinId="8" hidden="1"/>
    <cellStyle name="Hyperlink" xfId="2667" builtinId="8" hidden="1"/>
    <cellStyle name="Hyperlink" xfId="2669" builtinId="8" hidden="1"/>
    <cellStyle name="Hyperlink" xfId="2671" builtinId="8" hidden="1"/>
    <cellStyle name="Hyperlink" xfId="2673" builtinId="8" hidden="1"/>
    <cellStyle name="Hyperlink" xfId="2675" builtinId="8" hidden="1"/>
    <cellStyle name="Hyperlink" xfId="2677" builtinId="8" hidden="1"/>
    <cellStyle name="Hyperlink" xfId="2679" builtinId="8" hidden="1"/>
    <cellStyle name="Hyperlink" xfId="2681" builtinId="8" hidden="1"/>
    <cellStyle name="Hyperlink" xfId="2683" builtinId="8" hidden="1"/>
    <cellStyle name="Hyperlink" xfId="2685" builtinId="8" hidden="1"/>
    <cellStyle name="Hyperlink" xfId="2687" builtinId="8" hidden="1"/>
    <cellStyle name="Hyperlink" xfId="2689" builtinId="8" hidden="1"/>
    <cellStyle name="Hyperlink" xfId="2691" builtinId="8" hidden="1"/>
    <cellStyle name="Hyperlink" xfId="2693" builtinId="8" hidden="1"/>
    <cellStyle name="Hyperlink" xfId="2695" builtinId="8" hidden="1"/>
    <cellStyle name="Hyperlink" xfId="2697" builtinId="8" hidden="1"/>
    <cellStyle name="Hyperlink" xfId="2699" builtinId="8" hidden="1"/>
    <cellStyle name="Hyperlink" xfId="2701" builtinId="8" hidden="1"/>
    <cellStyle name="Hyperlink" xfId="2703" builtinId="8" hidden="1"/>
    <cellStyle name="Hyperlink" xfId="2705" builtinId="8" hidden="1"/>
    <cellStyle name="Hyperlink" xfId="2707" builtinId="8" hidden="1"/>
    <cellStyle name="Hyperlink" xfId="2709" builtinId="8" hidden="1"/>
    <cellStyle name="Hyperlink" xfId="2711" builtinId="8" hidden="1"/>
    <cellStyle name="Hyperlink" xfId="2713" builtinId="8" hidden="1"/>
    <cellStyle name="Hyperlink" xfId="2715" builtinId="8" hidden="1"/>
    <cellStyle name="Hyperlink" xfId="2717" builtinId="8" hidden="1"/>
    <cellStyle name="Hyperlink" xfId="2719" builtinId="8" hidden="1"/>
    <cellStyle name="Hyperlink" xfId="2721" builtinId="8" hidden="1"/>
    <cellStyle name="Hyperlink" xfId="2723" builtinId="8" hidden="1"/>
    <cellStyle name="Hyperlink" xfId="2725" builtinId="8" hidden="1"/>
    <cellStyle name="Hyperlink" xfId="2727" builtinId="8" hidden="1"/>
    <cellStyle name="Hyperlink" xfId="2729" builtinId="8" hidden="1"/>
    <cellStyle name="Hyperlink" xfId="2731" builtinId="8" hidden="1"/>
    <cellStyle name="Hyperlink" xfId="2733" builtinId="8" hidden="1"/>
    <cellStyle name="Hyperlink" xfId="2735" builtinId="8" hidden="1"/>
    <cellStyle name="Hyperlink" xfId="2737" builtinId="8" hidden="1"/>
    <cellStyle name="Hyperlink" xfId="2739" builtinId="8" hidden="1"/>
    <cellStyle name="Hyperlink" xfId="2741" builtinId="8" hidden="1"/>
    <cellStyle name="Hyperlink" xfId="2743" builtinId="8" hidden="1"/>
    <cellStyle name="Hyperlink" xfId="2745" builtinId="8" hidden="1"/>
    <cellStyle name="Hyperlink" xfId="2747" builtinId="8" hidden="1"/>
    <cellStyle name="Hyperlink" xfId="2749" builtinId="8" hidden="1"/>
    <cellStyle name="Hyperlink" xfId="2751" builtinId="8" hidden="1"/>
    <cellStyle name="Hyperlink" xfId="2753" builtinId="8" hidden="1"/>
    <cellStyle name="Hyperlink" xfId="2755" builtinId="8" hidden="1"/>
    <cellStyle name="Hyperlink" xfId="2757" builtinId="8" hidden="1"/>
    <cellStyle name="Hyperlink" xfId="2759" builtinId="8" hidden="1"/>
    <cellStyle name="Hyperlink" xfId="2761" builtinId="8" hidden="1"/>
    <cellStyle name="Hyperlink" xfId="2763" builtinId="8" hidden="1"/>
    <cellStyle name="Hyperlink" xfId="2765" builtinId="8" hidden="1"/>
    <cellStyle name="Hyperlink" xfId="2767" builtinId="8" hidden="1"/>
    <cellStyle name="Hyperlink" xfId="2769" builtinId="8" hidden="1"/>
    <cellStyle name="Hyperlink" xfId="2771" builtinId="8" hidden="1"/>
    <cellStyle name="Hyperlink" xfId="2773" builtinId="8" hidden="1"/>
    <cellStyle name="Hyperlink" xfId="2775" builtinId="8" hidden="1"/>
    <cellStyle name="Hyperlink" xfId="2777" builtinId="8" hidden="1"/>
    <cellStyle name="Hyperlink" xfId="2779" builtinId="8" hidden="1"/>
    <cellStyle name="Hyperlink" xfId="2781" builtinId="8" hidden="1"/>
    <cellStyle name="Hyperlink" xfId="2783" builtinId="8" hidden="1"/>
    <cellStyle name="Hyperlink" xfId="2785" builtinId="8" hidden="1"/>
    <cellStyle name="Hyperlink" xfId="2787" builtinId="8" hidden="1"/>
    <cellStyle name="Hyperlink" xfId="2789" builtinId="8" hidden="1"/>
    <cellStyle name="Hyperlink" xfId="2791" builtinId="8" hidden="1"/>
    <cellStyle name="Hyperlink" xfId="2793" builtinId="8" hidden="1"/>
    <cellStyle name="Hyperlink" xfId="2795" builtinId="8" hidden="1"/>
    <cellStyle name="Hyperlink" xfId="2797" builtinId="8" hidden="1"/>
    <cellStyle name="Hyperlink" xfId="2799" builtinId="8" hidden="1"/>
    <cellStyle name="Hyperlink" xfId="2801" builtinId="8" hidden="1"/>
    <cellStyle name="Hyperlink" xfId="2803" builtinId="8" hidden="1"/>
    <cellStyle name="Hyperlink" xfId="2805" builtinId="8" hidden="1"/>
    <cellStyle name="Hyperlink" xfId="2807" builtinId="8" hidden="1"/>
    <cellStyle name="Hyperlink" xfId="2809" builtinId="8" hidden="1"/>
    <cellStyle name="Hyperlink" xfId="2811" builtinId="8" hidden="1"/>
    <cellStyle name="Hyperlink" xfId="2813" builtinId="8" hidden="1"/>
    <cellStyle name="Hyperlink" xfId="2815" builtinId="8" hidden="1"/>
    <cellStyle name="Hyperlink" xfId="2817" builtinId="8" hidden="1"/>
    <cellStyle name="Hyperlink" xfId="2819" builtinId="8" hidden="1"/>
    <cellStyle name="Hyperlink" xfId="2821" builtinId="8" hidden="1"/>
    <cellStyle name="Hyperlink" xfId="2823" builtinId="8" hidden="1"/>
    <cellStyle name="Hyperlink" xfId="2825" builtinId="8" hidden="1"/>
    <cellStyle name="Hyperlink" xfId="2827" builtinId="8" hidden="1"/>
    <cellStyle name="Hyperlink" xfId="2829" builtinId="8" hidden="1"/>
    <cellStyle name="Hyperlink" xfId="2831" builtinId="8" hidden="1"/>
    <cellStyle name="Hyperlink" xfId="2833" builtinId="8" hidden="1"/>
    <cellStyle name="Hyperlink" xfId="2835" builtinId="8" hidden="1"/>
    <cellStyle name="Hyperlink" xfId="2837" builtinId="8" hidden="1"/>
    <cellStyle name="Hyperlink" xfId="2839" builtinId="8" hidden="1"/>
    <cellStyle name="Hyperlink" xfId="2841" builtinId="8" hidden="1"/>
    <cellStyle name="Hyperlink" xfId="2843" builtinId="8" hidden="1"/>
    <cellStyle name="Hyperlink" xfId="2845" builtinId="8" hidden="1"/>
    <cellStyle name="Hyperlink" xfId="2847" builtinId="8" hidden="1"/>
    <cellStyle name="Hyperlink" xfId="2849" builtinId="8" hidden="1"/>
    <cellStyle name="Hyperlink" xfId="2851" builtinId="8" hidden="1"/>
    <cellStyle name="Hyperlink" xfId="2853" builtinId="8" hidden="1"/>
    <cellStyle name="Hyperlink" xfId="2855" builtinId="8" hidden="1"/>
    <cellStyle name="Hyperlink" xfId="2857" builtinId="8" hidden="1"/>
    <cellStyle name="Hyperlink" xfId="2859" builtinId="8" hidden="1"/>
    <cellStyle name="Hyperlink" xfId="2861" builtinId="8" hidden="1"/>
    <cellStyle name="Hyperlink" xfId="2863" builtinId="8" hidden="1"/>
    <cellStyle name="Hyperlink" xfId="2865" builtinId="8" hidden="1"/>
    <cellStyle name="Hyperlink" xfId="2867" builtinId="8" hidden="1"/>
    <cellStyle name="Hyperlink" xfId="2869" builtinId="8" hidden="1"/>
    <cellStyle name="Hyperlink" xfId="2871" builtinId="8" hidden="1"/>
    <cellStyle name="Hyperlink" xfId="2873" builtinId="8" hidden="1"/>
    <cellStyle name="Hyperlink" xfId="2875" builtinId="8" hidden="1"/>
    <cellStyle name="Hyperlink" xfId="2877" builtinId="8" hidden="1"/>
    <cellStyle name="Hyperlink" xfId="2879" builtinId="8" hidden="1"/>
    <cellStyle name="Hyperlink" xfId="2881" builtinId="8" hidden="1"/>
    <cellStyle name="Hyperlink" xfId="2883" builtinId="8" hidden="1"/>
    <cellStyle name="Hyperlink" xfId="2885" builtinId="8" hidden="1"/>
    <cellStyle name="Hyperlink" xfId="2887" builtinId="8" hidden="1"/>
    <cellStyle name="Hyperlink" xfId="2889" builtinId="8" hidden="1"/>
    <cellStyle name="Hyperlink" xfId="2891" builtinId="8" hidden="1"/>
    <cellStyle name="Hyperlink" xfId="2893" builtinId="8" hidden="1"/>
    <cellStyle name="Hyperlink" xfId="2895" builtinId="8" hidden="1"/>
    <cellStyle name="Hyperlink" xfId="2897" builtinId="8" hidden="1"/>
    <cellStyle name="Hyperlink" xfId="2899" builtinId="8" hidden="1"/>
    <cellStyle name="Hyperlink" xfId="2901" builtinId="8" hidden="1"/>
    <cellStyle name="Hyperlink" xfId="2903" builtinId="8" hidden="1"/>
    <cellStyle name="Hyperlink" xfId="2905" builtinId="8" hidden="1"/>
    <cellStyle name="Hyperlink" xfId="2907" builtinId="8" hidden="1"/>
    <cellStyle name="Hyperlink" xfId="2909" builtinId="8" hidden="1"/>
    <cellStyle name="Hyperlink" xfId="2911" builtinId="8" hidden="1"/>
    <cellStyle name="Hyperlink" xfId="2913" builtinId="8" hidden="1"/>
    <cellStyle name="Hyperlink" xfId="2915" builtinId="8" hidden="1"/>
    <cellStyle name="Hyperlink" xfId="2917" builtinId="8" hidden="1"/>
    <cellStyle name="Hyperlink" xfId="2919" builtinId="8" hidden="1"/>
    <cellStyle name="Hyperlink" xfId="2921" builtinId="8" hidden="1"/>
    <cellStyle name="Hyperlink" xfId="2923" builtinId="8" hidden="1"/>
    <cellStyle name="Hyperlink" xfId="2925" builtinId="8" hidden="1"/>
    <cellStyle name="Hyperlink" xfId="2927" builtinId="8" hidden="1"/>
    <cellStyle name="Hyperlink" xfId="2929" builtinId="8" hidden="1"/>
    <cellStyle name="Hyperlink" xfId="2931" builtinId="8" hidden="1"/>
    <cellStyle name="Hyperlink" xfId="2933" builtinId="8" hidden="1"/>
    <cellStyle name="Hyperlink" xfId="2935" builtinId="8" hidden="1"/>
    <cellStyle name="Hyperlink" xfId="2937" builtinId="8" hidden="1"/>
    <cellStyle name="Hyperlink" xfId="2939" builtinId="8" hidden="1"/>
    <cellStyle name="Hyperlink" xfId="2941" builtinId="8" hidden="1"/>
    <cellStyle name="Hyperlink" xfId="2943" builtinId="8" hidden="1"/>
    <cellStyle name="Hyperlink" xfId="2945" builtinId="8" hidden="1"/>
    <cellStyle name="Hyperlink" xfId="2947" builtinId="8" hidden="1"/>
    <cellStyle name="Hyperlink" xfId="2949" builtinId="8" hidden="1"/>
    <cellStyle name="Hyperlink" xfId="2951" builtinId="8" hidden="1"/>
    <cellStyle name="Hyperlink" xfId="2953" builtinId="8" hidden="1"/>
    <cellStyle name="Hyperlink" xfId="2955" builtinId="8" hidden="1"/>
    <cellStyle name="Hyperlink" xfId="2957" builtinId="8" hidden="1"/>
    <cellStyle name="Hyperlink" xfId="2959" builtinId="8" hidden="1"/>
    <cellStyle name="Hyperlink" xfId="2961" builtinId="8" hidden="1"/>
    <cellStyle name="Hyperlink" xfId="2963" builtinId="8" hidden="1"/>
    <cellStyle name="Hyperlink" xfId="2965" builtinId="8" hidden="1"/>
    <cellStyle name="Hyperlink" xfId="2967" builtinId="8" hidden="1"/>
    <cellStyle name="Hyperlink" xfId="2969" builtinId="8" hidden="1"/>
    <cellStyle name="Hyperlink" xfId="2971" builtinId="8" hidden="1"/>
    <cellStyle name="Hyperlink" xfId="2973" builtinId="8" hidden="1"/>
    <cellStyle name="Hyperlink" xfId="2975" builtinId="8" hidden="1"/>
    <cellStyle name="Hyperlink" xfId="2977" builtinId="8" hidden="1"/>
    <cellStyle name="Hyperlink" xfId="2979" builtinId="8" hidden="1"/>
    <cellStyle name="Hyperlink" xfId="2981" builtinId="8" hidden="1"/>
    <cellStyle name="Hyperlink" xfId="2983" builtinId="8" hidden="1"/>
    <cellStyle name="Hyperlink" xfId="2985" builtinId="8" hidden="1"/>
    <cellStyle name="Hyperlink" xfId="2987" builtinId="8" hidden="1"/>
    <cellStyle name="Hyperlink" xfId="2989" builtinId="8" hidden="1"/>
    <cellStyle name="Hyperlink" xfId="2991" builtinId="8" hidden="1"/>
    <cellStyle name="Hyperlink" xfId="2993" builtinId="8" hidden="1"/>
    <cellStyle name="Hyperlink" xfId="2995" builtinId="8" hidden="1"/>
    <cellStyle name="Hyperlink" xfId="2997" builtinId="8" hidden="1"/>
    <cellStyle name="Hyperlink" xfId="2999" builtinId="8" hidden="1"/>
    <cellStyle name="Hyperlink" xfId="3001" builtinId="8" hidden="1"/>
    <cellStyle name="Hyperlink" xfId="3003" builtinId="8" hidden="1"/>
    <cellStyle name="Hyperlink" xfId="3005" builtinId="8" hidden="1"/>
    <cellStyle name="Hyperlink" xfId="3007" builtinId="8" hidden="1"/>
    <cellStyle name="Hyperlink" xfId="3009" builtinId="8" hidden="1"/>
    <cellStyle name="Hyperlink" xfId="3011" builtinId="8" hidden="1"/>
    <cellStyle name="Hyperlink" xfId="3013" builtinId="8" hidden="1"/>
    <cellStyle name="Hyperlink" xfId="3015" builtinId="8" hidden="1"/>
    <cellStyle name="Hyperlink" xfId="3017" builtinId="8" hidden="1"/>
    <cellStyle name="Hyperlink" xfId="3019" builtinId="8" hidden="1"/>
    <cellStyle name="Hyperlink" xfId="3021" builtinId="8" hidden="1"/>
    <cellStyle name="Hyperlink" xfId="3023" builtinId="8" hidden="1"/>
    <cellStyle name="Hyperlink" xfId="3025" builtinId="8" hidden="1"/>
    <cellStyle name="Hyperlink" xfId="3027" builtinId="8" hidden="1"/>
    <cellStyle name="Hyperlink" xfId="3029" builtinId="8" hidden="1"/>
    <cellStyle name="Hyperlink" xfId="3031" builtinId="8" hidden="1"/>
    <cellStyle name="Hyperlink" xfId="3033" builtinId="8" hidden="1"/>
    <cellStyle name="Hyperlink" xfId="3035" builtinId="8" hidden="1"/>
    <cellStyle name="Hyperlink" xfId="3037" builtinId="8" hidden="1"/>
    <cellStyle name="Hyperlink" xfId="3039" builtinId="8" hidden="1"/>
    <cellStyle name="Hyperlink" xfId="3041" builtinId="8" hidden="1"/>
    <cellStyle name="Hyperlink" xfId="3043" builtinId="8" hidden="1"/>
    <cellStyle name="Hyperlink" xfId="3045" builtinId="8" hidden="1"/>
    <cellStyle name="Hyperlink" xfId="3047" builtinId="8" hidden="1"/>
    <cellStyle name="Hyperlink" xfId="3049" builtinId="8" hidden="1"/>
    <cellStyle name="Hyperlink" xfId="3051" builtinId="8" hidden="1"/>
    <cellStyle name="Hyperlink" xfId="3053" builtinId="8" hidden="1"/>
    <cellStyle name="Hyperlink" xfId="3055" builtinId="8" hidden="1"/>
    <cellStyle name="Hyperlink" xfId="3057" builtinId="8" hidden="1"/>
    <cellStyle name="Hyperlink" xfId="3059" builtinId="8" hidden="1"/>
    <cellStyle name="Hyperlink" xfId="3061" builtinId="8" hidden="1"/>
    <cellStyle name="Hyperlink" xfId="3063" builtinId="8" hidden="1"/>
    <cellStyle name="Hyperlink" xfId="3065" builtinId="8" hidden="1"/>
    <cellStyle name="Hyperlink" xfId="3067" builtinId="8" hidden="1"/>
    <cellStyle name="Hyperlink" xfId="3069" builtinId="8" hidden="1"/>
    <cellStyle name="Hyperlink" xfId="3071" builtinId="8" hidden="1"/>
    <cellStyle name="Hyperlink" xfId="3073" builtinId="8" hidden="1"/>
    <cellStyle name="Hyperlink" xfId="3075" builtinId="8" hidden="1"/>
    <cellStyle name="Hyperlink" xfId="3077" builtinId="8" hidden="1"/>
    <cellStyle name="Hyperlink" xfId="3079" builtinId="8" hidden="1"/>
    <cellStyle name="Hyperlink" xfId="3081" builtinId="8" hidden="1"/>
    <cellStyle name="Hyperlink" xfId="3083" builtinId="8" hidden="1"/>
    <cellStyle name="Hyperlink" xfId="3085" builtinId="8" hidden="1"/>
    <cellStyle name="Hyperlink" xfId="3087" builtinId="8" hidden="1"/>
    <cellStyle name="Hyperlink" xfId="3089" builtinId="8" hidden="1"/>
    <cellStyle name="Hyperlink" xfId="3091" builtinId="8" hidden="1"/>
    <cellStyle name="Hyperlink" xfId="3093" builtinId="8" hidden="1"/>
    <cellStyle name="Hyperlink" xfId="3095" builtinId="8" hidden="1"/>
    <cellStyle name="Hyperlink" xfId="3097" builtinId="8" hidden="1"/>
    <cellStyle name="Hyperlink" xfId="3099" builtinId="8" hidden="1"/>
    <cellStyle name="Hyperlink" xfId="3101" builtinId="8" hidden="1"/>
    <cellStyle name="Hyperlink" xfId="3103" builtinId="8" hidden="1"/>
    <cellStyle name="Hyperlink" xfId="3105" builtinId="8" hidden="1"/>
    <cellStyle name="Hyperlink" xfId="3107" builtinId="8" hidden="1"/>
    <cellStyle name="Hyperlink" xfId="3109" builtinId="8" hidden="1"/>
    <cellStyle name="Hyperlink" xfId="3111" builtinId="8" hidden="1"/>
    <cellStyle name="Hyperlink" xfId="3113" builtinId="8" hidden="1"/>
    <cellStyle name="Hyperlink" xfId="3115" builtinId="8" hidden="1"/>
    <cellStyle name="Hyperlink" xfId="3117" builtinId="8" hidden="1"/>
    <cellStyle name="Hyperlink" xfId="3119" builtinId="8" hidden="1"/>
    <cellStyle name="Hyperlink" xfId="3121" builtinId="8" hidden="1"/>
    <cellStyle name="Hyperlink" xfId="3123" builtinId="8" hidden="1"/>
    <cellStyle name="Hyperlink" xfId="3125" builtinId="8" hidden="1"/>
    <cellStyle name="Hyperlink" xfId="3127" builtinId="8" hidden="1"/>
    <cellStyle name="Hyperlink" xfId="3129" builtinId="8" hidden="1"/>
    <cellStyle name="Hyperlink" xfId="3131" builtinId="8" hidden="1"/>
    <cellStyle name="Hyperlink" xfId="3133" builtinId="8" hidden="1"/>
    <cellStyle name="Hyperlink" xfId="3135" builtinId="8" hidden="1"/>
    <cellStyle name="Hyperlink" xfId="3137" builtinId="8" hidden="1"/>
    <cellStyle name="Hyperlink" xfId="3139" builtinId="8" hidden="1"/>
    <cellStyle name="Hyperlink" xfId="3141" builtinId="8" hidden="1"/>
    <cellStyle name="Hyperlink" xfId="3143" builtinId="8" hidden="1"/>
    <cellStyle name="Hyperlink" xfId="3145" builtinId="8" hidden="1"/>
    <cellStyle name="Hyperlink" xfId="3147" builtinId="8" hidden="1"/>
    <cellStyle name="Hyperlink" xfId="3149" builtinId="8" hidden="1"/>
    <cellStyle name="Hyperlink" xfId="3151" builtinId="8" hidden="1"/>
    <cellStyle name="Hyperlink" xfId="3153" builtinId="8" hidden="1"/>
    <cellStyle name="Hyperlink" xfId="3155" builtinId="8" hidden="1"/>
    <cellStyle name="Hyperlink" xfId="3157" builtinId="8" hidden="1"/>
    <cellStyle name="Hyperlink" xfId="3159" builtinId="8" hidden="1"/>
    <cellStyle name="Hyperlink" xfId="3161" builtinId="8" hidden="1"/>
    <cellStyle name="Hyperlink" xfId="3163" builtinId="8" hidden="1"/>
    <cellStyle name="Hyperlink" xfId="3165" builtinId="8" hidden="1"/>
    <cellStyle name="Hyperlink" xfId="3167" builtinId="8" hidden="1"/>
    <cellStyle name="Hyperlink" xfId="3169" builtinId="8" hidden="1"/>
    <cellStyle name="Hyperlink" xfId="3171" builtinId="8" hidden="1"/>
    <cellStyle name="Hyperlink" xfId="3173" builtinId="8" hidden="1"/>
    <cellStyle name="Hyperlink" xfId="3175" builtinId="8" hidden="1"/>
    <cellStyle name="Hyperlink" xfId="3177" builtinId="8" hidden="1"/>
    <cellStyle name="Hyperlink" xfId="3179" builtinId="8" hidden="1"/>
    <cellStyle name="Hyperlink" xfId="3181" builtinId="8" hidden="1"/>
    <cellStyle name="Hyperlink" xfId="3183" builtinId="8" hidden="1"/>
    <cellStyle name="Hyperlink" xfId="3185" builtinId="8" hidden="1"/>
    <cellStyle name="Hyperlink" xfId="3187" builtinId="8" hidden="1"/>
    <cellStyle name="Hyperlink" xfId="3189" builtinId="8" hidden="1"/>
    <cellStyle name="Hyperlink" xfId="3191" builtinId="8" hidden="1"/>
    <cellStyle name="Hyperlink" xfId="3193" builtinId="8" hidden="1"/>
    <cellStyle name="Hyperlink" xfId="3195" builtinId="8" hidden="1"/>
    <cellStyle name="Hyperlink" xfId="3197" builtinId="8" hidden="1"/>
    <cellStyle name="Hyperlink" xfId="3199" builtinId="8" hidden="1"/>
    <cellStyle name="Hyperlink" xfId="3201" builtinId="8" hidden="1"/>
    <cellStyle name="Hyperlink" xfId="3203" builtinId="8" hidden="1"/>
    <cellStyle name="Hyperlink" xfId="3205" builtinId="8" hidden="1"/>
    <cellStyle name="Hyperlink" xfId="3207" builtinId="8" hidden="1"/>
    <cellStyle name="Hyperlink" xfId="3209" builtinId="8" hidden="1"/>
    <cellStyle name="Hyperlink" xfId="3211" builtinId="8" hidden="1"/>
    <cellStyle name="Hyperlink" xfId="3213" builtinId="8" hidden="1"/>
    <cellStyle name="Hyperlink" xfId="3215" builtinId="8" hidden="1"/>
    <cellStyle name="Hyperlink" xfId="3217" builtinId="8" hidden="1"/>
    <cellStyle name="Hyperlink" xfId="3219" builtinId="8" hidden="1"/>
    <cellStyle name="Hyperlink" xfId="3221" builtinId="8" hidden="1"/>
    <cellStyle name="Hyperlink" xfId="3223" builtinId="8" hidden="1"/>
    <cellStyle name="Hyperlink" xfId="3225" builtinId="8" hidden="1"/>
    <cellStyle name="Hyperlink" xfId="3227" builtinId="8" hidden="1"/>
    <cellStyle name="Hyperlink" xfId="3229" builtinId="8" hidden="1"/>
    <cellStyle name="Hyperlink" xfId="3231" builtinId="8" hidden="1"/>
    <cellStyle name="Hyperlink" xfId="3233" builtinId="8" hidden="1"/>
    <cellStyle name="Hyperlink" xfId="3235" builtinId="8" hidden="1"/>
    <cellStyle name="Hyperlink" xfId="3237" builtinId="8" hidden="1"/>
    <cellStyle name="Hyperlink" xfId="3239" builtinId="8" hidden="1"/>
    <cellStyle name="Hyperlink" xfId="3241" builtinId="8" hidden="1"/>
    <cellStyle name="Hyperlink" xfId="3243" builtinId="8" hidden="1"/>
    <cellStyle name="Hyperlink" xfId="3245" builtinId="8" hidden="1"/>
    <cellStyle name="Hyperlink" xfId="3247" builtinId="8" hidden="1"/>
    <cellStyle name="Hyperlink" xfId="3249" builtinId="8" hidden="1"/>
    <cellStyle name="Hyperlink" xfId="3251" builtinId="8" hidden="1"/>
    <cellStyle name="Hyperlink" xfId="3253" builtinId="8" hidden="1"/>
    <cellStyle name="Hyperlink" xfId="3255" builtinId="8" hidden="1"/>
    <cellStyle name="Hyperlink" xfId="3257" builtinId="8" hidden="1"/>
    <cellStyle name="Hyperlink" xfId="3259" builtinId="8" hidden="1"/>
    <cellStyle name="Hyperlink" xfId="3261" builtinId="8" hidden="1"/>
    <cellStyle name="Hyperlink" xfId="3263" builtinId="8" hidden="1"/>
    <cellStyle name="Hyperlink" xfId="3265" builtinId="8" hidden="1"/>
    <cellStyle name="Hyperlink" xfId="3267" builtinId="8" hidden="1"/>
    <cellStyle name="Hyperlink" xfId="3269" builtinId="8" hidden="1"/>
    <cellStyle name="Hyperlink" xfId="3271" builtinId="8" hidden="1"/>
    <cellStyle name="Hyperlink" xfId="3273" builtinId="8" hidden="1"/>
    <cellStyle name="Hyperlink" xfId="3275" builtinId="8" hidden="1"/>
    <cellStyle name="Hyperlink" xfId="3277" builtinId="8" hidden="1"/>
    <cellStyle name="Hyperlink" xfId="3279" builtinId="8" hidden="1"/>
    <cellStyle name="Hyperlink" xfId="3281" builtinId="8" hidden="1"/>
    <cellStyle name="Hyperlink" xfId="3283" builtinId="8" hidden="1"/>
    <cellStyle name="Hyperlink" xfId="3285" builtinId="8" hidden="1"/>
    <cellStyle name="Hyperlink" xfId="3287" builtinId="8" hidden="1"/>
    <cellStyle name="Hyperlink" xfId="3289" builtinId="8" hidden="1"/>
    <cellStyle name="Hyperlink" xfId="3291" builtinId="8" hidden="1"/>
    <cellStyle name="Hyperlink" xfId="3293" builtinId="8" hidden="1"/>
    <cellStyle name="Hyperlink" xfId="3295" builtinId="8" hidden="1"/>
    <cellStyle name="Hyperlink" xfId="3297" builtinId="8" hidden="1"/>
    <cellStyle name="Hyperlink" xfId="3299" builtinId="8" hidden="1"/>
    <cellStyle name="Hyperlink" xfId="3301" builtinId="8" hidden="1"/>
    <cellStyle name="Hyperlink" xfId="3303" builtinId="8" hidden="1"/>
    <cellStyle name="Hyperlink" xfId="3305" builtinId="8" hidden="1"/>
    <cellStyle name="Hyperlink" xfId="3307" builtinId="8" hidden="1"/>
    <cellStyle name="Hyperlink" xfId="3309" builtinId="8" hidden="1"/>
    <cellStyle name="Hyperlink" xfId="3311" builtinId="8" hidden="1"/>
    <cellStyle name="Hyperlink" xfId="3313" builtinId="8" hidden="1"/>
    <cellStyle name="Hyperlink" xfId="3315" builtinId="8" hidden="1"/>
    <cellStyle name="Hyperlink" xfId="3317" builtinId="8" hidden="1"/>
    <cellStyle name="Hyperlink" xfId="3319" builtinId="8" hidden="1"/>
    <cellStyle name="Hyperlink" xfId="3321" builtinId="8" hidden="1"/>
    <cellStyle name="Hyperlink" xfId="3323" builtinId="8" hidden="1"/>
    <cellStyle name="Hyperlink" xfId="3325" builtinId="8" hidden="1"/>
    <cellStyle name="Hyperlink" xfId="3327" builtinId="8" hidden="1"/>
    <cellStyle name="Hyperlink" xfId="3329" builtinId="8" hidden="1"/>
    <cellStyle name="Hyperlink" xfId="3331" builtinId="8" hidden="1"/>
    <cellStyle name="Hyperlink" xfId="3333" builtinId="8" hidden="1"/>
    <cellStyle name="Hyperlink" xfId="3335" builtinId="8" hidden="1"/>
    <cellStyle name="Hyperlink" xfId="3337" builtinId="8" hidden="1"/>
    <cellStyle name="Hyperlink" xfId="3339" builtinId="8" hidden="1"/>
    <cellStyle name="Hyperlink" xfId="3341" builtinId="8" hidden="1"/>
    <cellStyle name="Hyperlink" xfId="3343" builtinId="8" hidden="1"/>
    <cellStyle name="Hyperlink" xfId="3345" builtinId="8" hidden="1"/>
    <cellStyle name="Hyperlink" xfId="3347" builtinId="8" hidden="1"/>
    <cellStyle name="Hyperlink" xfId="3349" builtinId="8" hidden="1"/>
    <cellStyle name="Hyperlink" xfId="3351" builtinId="8" hidden="1"/>
    <cellStyle name="Hyperlink" xfId="3353" builtinId="8" hidden="1"/>
    <cellStyle name="Hyperlink" xfId="3355" builtinId="8" hidden="1"/>
    <cellStyle name="Hyperlink" xfId="3357" builtinId="8" hidden="1"/>
    <cellStyle name="Hyperlink" xfId="3359" builtinId="8" hidden="1"/>
    <cellStyle name="Hyperlink" xfId="3361" builtinId="8" hidden="1"/>
    <cellStyle name="Hyperlink" xfId="3363" builtinId="8" hidden="1"/>
    <cellStyle name="Hyperlink" xfId="3365" builtinId="8" hidden="1"/>
    <cellStyle name="Hyperlink" xfId="3367" builtinId="8" hidden="1"/>
    <cellStyle name="Hyperlink" xfId="3369" builtinId="8" hidden="1"/>
    <cellStyle name="Hyperlink" xfId="3371" builtinId="8" hidden="1"/>
    <cellStyle name="Hyperlink" xfId="3373" builtinId="8" hidden="1"/>
    <cellStyle name="Hyperlink" xfId="3375" builtinId="8" hidden="1"/>
    <cellStyle name="Hyperlink" xfId="3377" builtinId="8" hidden="1"/>
    <cellStyle name="Hyperlink" xfId="3379" builtinId="8" hidden="1"/>
    <cellStyle name="Hyperlink" xfId="3381" builtinId="8" hidden="1"/>
    <cellStyle name="Hyperlink" xfId="3383" builtinId="8" hidden="1"/>
    <cellStyle name="Hyperlink" xfId="3385" builtinId="8" hidden="1"/>
    <cellStyle name="Hyperlink" xfId="3387" builtinId="8" hidden="1"/>
    <cellStyle name="Hyperlink" xfId="3389" builtinId="8" hidden="1"/>
    <cellStyle name="Hyperlink" xfId="3391" builtinId="8" hidden="1"/>
    <cellStyle name="Hyperlink" xfId="3393" builtinId="8" hidden="1"/>
    <cellStyle name="Hyperlink" xfId="3395" builtinId="8" hidden="1"/>
    <cellStyle name="Hyperlink" xfId="3397" builtinId="8" hidden="1"/>
    <cellStyle name="Hyperlink" xfId="3399" builtinId="8" hidden="1"/>
    <cellStyle name="Hyperlink" xfId="3401" builtinId="8" hidden="1"/>
    <cellStyle name="Hyperlink" xfId="3403" builtinId="8" hidden="1"/>
    <cellStyle name="Hyperlink" xfId="3405" builtinId="8" hidden="1"/>
    <cellStyle name="Hyperlink" xfId="3407" builtinId="8" hidden="1"/>
    <cellStyle name="Hyperlink" xfId="3409" builtinId="8" hidden="1"/>
    <cellStyle name="Hyperlink" xfId="3411" builtinId="8" hidden="1"/>
    <cellStyle name="Hyperlink" xfId="3413" builtinId="8" hidden="1"/>
    <cellStyle name="Hyperlink" xfId="3415" builtinId="8" hidden="1"/>
    <cellStyle name="Hyperlink" xfId="3417" builtinId="8" hidden="1"/>
    <cellStyle name="Hyperlink" xfId="3419" builtinId="8" hidden="1"/>
    <cellStyle name="Hyperlink" xfId="3421" builtinId="8" hidden="1"/>
    <cellStyle name="Hyperlink" xfId="3423" builtinId="8" hidden="1"/>
    <cellStyle name="Hyperlink" xfId="3425" builtinId="8" hidden="1"/>
    <cellStyle name="Hyperlink" xfId="3427" builtinId="8" hidden="1"/>
    <cellStyle name="Hyperlink" xfId="3429" builtinId="8" hidden="1"/>
    <cellStyle name="Hyperlink" xfId="3431" builtinId="8" hidden="1"/>
    <cellStyle name="Hyperlink" xfId="3433" builtinId="8" hidden="1"/>
    <cellStyle name="Hyperlink" xfId="3435" builtinId="8" hidden="1"/>
    <cellStyle name="Hyperlink" xfId="3437" builtinId="8" hidden="1"/>
    <cellStyle name="Hyperlink" xfId="3439" builtinId="8" hidden="1"/>
    <cellStyle name="Hyperlink" xfId="3441" builtinId="8" hidden="1"/>
    <cellStyle name="Hyperlink" xfId="3443" builtinId="8" hidden="1"/>
    <cellStyle name="Hyperlink" xfId="3445" builtinId="8" hidden="1"/>
    <cellStyle name="Hyperlink" xfId="3447" builtinId="8" hidden="1"/>
    <cellStyle name="Hyperlink" xfId="3449" builtinId="8" hidden="1"/>
    <cellStyle name="Hyperlink" xfId="3451" builtinId="8" hidden="1"/>
    <cellStyle name="Hyperlink" xfId="3453" builtinId="8" hidden="1"/>
    <cellStyle name="Hyperlink" xfId="3455" builtinId="8" hidden="1"/>
    <cellStyle name="Hyperlink" xfId="3457" builtinId="8" hidden="1"/>
    <cellStyle name="Hyperlink" xfId="3459" builtinId="8" hidden="1"/>
    <cellStyle name="Hyperlink" xfId="3461" builtinId="8" hidden="1"/>
    <cellStyle name="Hyperlink" xfId="3463" builtinId="8" hidden="1"/>
    <cellStyle name="Hyperlink" xfId="3465" builtinId="8" hidden="1"/>
    <cellStyle name="Hyperlink" xfId="3467" builtinId="8" hidden="1"/>
    <cellStyle name="Hyperlink" xfId="3469" builtinId="8" hidden="1"/>
    <cellStyle name="Hyperlink" xfId="3471" builtinId="8" hidden="1"/>
    <cellStyle name="Hyperlink" xfId="3473" builtinId="8" hidden="1"/>
    <cellStyle name="Hyperlink" xfId="3475" builtinId="8" hidden="1"/>
    <cellStyle name="Hyperlink" xfId="3477" builtinId="8" hidden="1"/>
    <cellStyle name="Hyperlink" xfId="3479" builtinId="8" hidden="1"/>
    <cellStyle name="Hyperlink" xfId="3481" builtinId="8" hidden="1"/>
    <cellStyle name="Hyperlink" xfId="3483" builtinId="8" hidden="1"/>
    <cellStyle name="Hyperlink" xfId="3485" builtinId="8" hidden="1"/>
    <cellStyle name="Hyperlink" xfId="3487" builtinId="8" hidden="1"/>
    <cellStyle name="Hyperlink" xfId="3489" builtinId="8" hidden="1"/>
    <cellStyle name="Hyperlink" xfId="3491" builtinId="8" hidden="1"/>
    <cellStyle name="Hyperlink" xfId="3493" builtinId="8" hidden="1"/>
    <cellStyle name="Hyperlink" xfId="3495" builtinId="8" hidden="1"/>
    <cellStyle name="Hyperlink" xfId="3497" builtinId="8" hidden="1"/>
    <cellStyle name="Hyperlink" xfId="3499" builtinId="8" hidden="1"/>
    <cellStyle name="Hyperlink" xfId="3501" builtinId="8" hidden="1"/>
    <cellStyle name="Hyperlink" xfId="3503" builtinId="8" hidden="1"/>
    <cellStyle name="Hyperlink" xfId="3505" builtinId="8" hidden="1"/>
    <cellStyle name="Hyperlink" xfId="3507" builtinId="8" hidden="1"/>
    <cellStyle name="Hyperlink" xfId="3509" builtinId="8" hidden="1"/>
    <cellStyle name="Hyperlink" xfId="3511" builtinId="8" hidden="1"/>
    <cellStyle name="Hyperlink" xfId="3513" builtinId="8" hidden="1"/>
    <cellStyle name="Hyperlink" xfId="3515" builtinId="8" hidden="1"/>
    <cellStyle name="Hyperlink" xfId="3517" builtinId="8" hidden="1"/>
    <cellStyle name="Hyperlink" xfId="3519" builtinId="8" hidden="1"/>
    <cellStyle name="Hyperlink" xfId="3521" builtinId="8" hidden="1"/>
    <cellStyle name="Hyperlink" xfId="3523" builtinId="8" hidden="1"/>
    <cellStyle name="Hyperlink" xfId="3525" builtinId="8" hidden="1"/>
    <cellStyle name="Hyperlink" xfId="3527" builtinId="8" hidden="1"/>
    <cellStyle name="Hyperlink" xfId="3529" builtinId="8" hidden="1"/>
    <cellStyle name="Hyperlink" xfId="3531" builtinId="8" hidden="1"/>
    <cellStyle name="Hyperlink" xfId="3533" builtinId="8" hidden="1"/>
    <cellStyle name="Hyperlink" xfId="3535" builtinId="8" hidden="1"/>
    <cellStyle name="Hyperlink" xfId="3537" builtinId="8" hidden="1"/>
    <cellStyle name="Hyperlink" xfId="3539" builtinId="8" hidden="1"/>
    <cellStyle name="Hyperlink" xfId="3541" builtinId="8" hidden="1"/>
    <cellStyle name="Hyperlink" xfId="3543" builtinId="8" hidden="1"/>
    <cellStyle name="Hyperlink" xfId="3545" builtinId="8" hidden="1"/>
    <cellStyle name="Hyperlink" xfId="3547" builtinId="8" hidden="1"/>
    <cellStyle name="Hyperlink" xfId="3549" builtinId="8" hidden="1"/>
    <cellStyle name="Hyperlink" xfId="3551" builtinId="8" hidden="1"/>
    <cellStyle name="Hyperlink" xfId="3553" builtinId="8" hidden="1"/>
    <cellStyle name="Hyperlink" xfId="3555" builtinId="8" hidden="1"/>
    <cellStyle name="Hyperlink" xfId="3557" builtinId="8" hidden="1"/>
    <cellStyle name="Hyperlink" xfId="3559" builtinId="8" hidden="1"/>
    <cellStyle name="Hyperlink" xfId="3561" builtinId="8" hidden="1"/>
    <cellStyle name="Hyperlink" xfId="3563" builtinId="8" hidden="1"/>
    <cellStyle name="Hyperlink" xfId="3565" builtinId="8" hidden="1"/>
    <cellStyle name="Hyperlink" xfId="3567" builtinId="8" hidden="1"/>
    <cellStyle name="Hyperlink" xfId="3569" builtinId="8" hidden="1"/>
    <cellStyle name="Hyperlink" xfId="3571" builtinId="8" hidden="1"/>
    <cellStyle name="Hyperlink" xfId="3573" builtinId="8" hidden="1"/>
    <cellStyle name="Hyperlink" xfId="3575" builtinId="8" hidden="1"/>
    <cellStyle name="Hyperlink" xfId="3577" builtinId="8" hidden="1"/>
    <cellStyle name="Hyperlink" xfId="3579" builtinId="8" hidden="1"/>
    <cellStyle name="Hyperlink" xfId="3581" builtinId="8" hidden="1"/>
    <cellStyle name="Hyperlink" xfId="3583" builtinId="8" hidden="1"/>
    <cellStyle name="Hyperlink" xfId="3585" builtinId="8" hidden="1"/>
    <cellStyle name="Hyperlink" xfId="3587" builtinId="8" hidden="1"/>
    <cellStyle name="Hyperlink" xfId="3589" builtinId="8" hidden="1"/>
    <cellStyle name="Hyperlink" xfId="3591" builtinId="8" hidden="1"/>
    <cellStyle name="Hyperlink" xfId="3593" builtinId="8" hidden="1"/>
    <cellStyle name="Hyperlink" xfId="3595" builtinId="8" hidden="1"/>
    <cellStyle name="Hyperlink" xfId="3597" builtinId="8" hidden="1"/>
    <cellStyle name="Hyperlink" xfId="3599" builtinId="8" hidden="1"/>
    <cellStyle name="Hyperlink" xfId="3601" builtinId="8" hidden="1"/>
    <cellStyle name="Hyperlink" xfId="3603" builtinId="8" hidden="1"/>
    <cellStyle name="Hyperlink" xfId="3605" builtinId="8" hidden="1"/>
    <cellStyle name="Hyperlink" xfId="3607" builtinId="8" hidden="1"/>
    <cellStyle name="Hyperlink" xfId="3609" builtinId="8" hidden="1"/>
    <cellStyle name="Hyperlink" xfId="3611" builtinId="8" hidden="1"/>
    <cellStyle name="Hyperlink" xfId="3613" builtinId="8" hidden="1"/>
    <cellStyle name="Hyperlink" xfId="3615" builtinId="8" hidden="1"/>
    <cellStyle name="Hyperlink" xfId="3617" builtinId="8" hidden="1"/>
    <cellStyle name="Hyperlink" xfId="3619" builtinId="8" hidden="1"/>
    <cellStyle name="Hyperlink" xfId="3621" builtinId="8" hidden="1"/>
    <cellStyle name="Hyperlink" xfId="3623" builtinId="8" hidden="1"/>
    <cellStyle name="Hyperlink" xfId="3625" builtinId="8" hidden="1"/>
    <cellStyle name="Hyperlink" xfId="3627" builtinId="8" hidden="1"/>
    <cellStyle name="Hyperlink" xfId="3629" builtinId="8" hidden="1"/>
    <cellStyle name="Hyperlink" xfId="3631" builtinId="8" hidden="1"/>
    <cellStyle name="Hyperlink" xfId="3633" builtinId="8" hidden="1"/>
    <cellStyle name="Hyperlink" xfId="3635" builtinId="8" hidden="1"/>
    <cellStyle name="Hyperlink" xfId="3637" builtinId="8" hidden="1"/>
    <cellStyle name="Hyperlink" xfId="3639" builtinId="8" hidden="1"/>
    <cellStyle name="Hyperlink" xfId="3641" builtinId="8" hidden="1"/>
    <cellStyle name="Hyperlink" xfId="3643" builtinId="8" hidden="1"/>
    <cellStyle name="Hyperlink" xfId="3645" builtinId="8" hidden="1"/>
    <cellStyle name="Hyperlink" xfId="3647" builtinId="8" hidden="1"/>
    <cellStyle name="Hyperlink" xfId="3649" builtinId="8" hidden="1"/>
    <cellStyle name="Hyperlink" xfId="3651" builtinId="8" hidden="1"/>
    <cellStyle name="Hyperlink" xfId="3653" builtinId="8" hidden="1"/>
    <cellStyle name="Hyperlink" xfId="3655" builtinId="8" hidden="1"/>
    <cellStyle name="Hyperlink" xfId="3657" builtinId="8" hidden="1"/>
    <cellStyle name="Hyperlink" xfId="3659" builtinId="8" hidden="1"/>
    <cellStyle name="Hyperlink" xfId="3661" builtinId="8" hidden="1"/>
    <cellStyle name="Hyperlink" xfId="3663" builtinId="8" hidden="1"/>
    <cellStyle name="Hyperlink" xfId="3665" builtinId="8" hidden="1"/>
    <cellStyle name="Hyperlink" xfId="3667" builtinId="8" hidden="1"/>
    <cellStyle name="Hyperlink" xfId="3669" builtinId="8" hidden="1"/>
    <cellStyle name="Hyperlink" xfId="3671" builtinId="8" hidden="1"/>
    <cellStyle name="Hyperlink" xfId="3673" builtinId="8" hidden="1"/>
    <cellStyle name="Hyperlink" xfId="3675" builtinId="8" hidden="1"/>
    <cellStyle name="Hyperlink" xfId="3677" builtinId="8" hidden="1"/>
    <cellStyle name="Hyperlink" xfId="3679" builtinId="8" hidden="1"/>
    <cellStyle name="Hyperlink" xfId="3681" builtinId="8" hidden="1"/>
    <cellStyle name="Hyperlink" xfId="3683" builtinId="8" hidden="1"/>
    <cellStyle name="Hyperlink" xfId="3685" builtinId="8" hidden="1"/>
    <cellStyle name="Hyperlink" xfId="3687" builtinId="8" hidden="1"/>
    <cellStyle name="Hyperlink" xfId="3689" builtinId="8" hidden="1"/>
    <cellStyle name="Hyperlink" xfId="3691" builtinId="8" hidden="1"/>
    <cellStyle name="Hyperlink" xfId="3693" builtinId="8" hidden="1"/>
    <cellStyle name="Hyperlink" xfId="3695" builtinId="8" hidden="1"/>
    <cellStyle name="Hyperlink" xfId="3697" builtinId="8" hidden="1"/>
    <cellStyle name="Hyperlink" xfId="3699" builtinId="8" hidden="1"/>
    <cellStyle name="Hyperlink" xfId="3701" builtinId="8" hidden="1"/>
    <cellStyle name="Hyperlink" xfId="3703" builtinId="8" hidden="1"/>
    <cellStyle name="Hyperlink" xfId="3705" builtinId="8" hidden="1"/>
    <cellStyle name="Hyperlink" xfId="3707" builtinId="8" hidden="1"/>
    <cellStyle name="Hyperlink" xfId="3709" builtinId="8" hidden="1"/>
    <cellStyle name="Hyperlink" xfId="3711" builtinId="8" hidden="1"/>
    <cellStyle name="Hyperlink" xfId="3713" builtinId="8" hidden="1"/>
    <cellStyle name="Hyperlink" xfId="3715" builtinId="8" hidden="1"/>
    <cellStyle name="Hyperlink" xfId="3717" builtinId="8" hidden="1"/>
    <cellStyle name="Hyperlink" xfId="3719" builtinId="8" hidden="1"/>
    <cellStyle name="Hyperlink" xfId="3721" builtinId="8" hidden="1"/>
    <cellStyle name="Hyperlink" xfId="3723" builtinId="8" hidden="1"/>
    <cellStyle name="Hyperlink" xfId="3725" builtinId="8" hidden="1"/>
    <cellStyle name="Hyperlink" xfId="3727" builtinId="8" hidden="1"/>
    <cellStyle name="Hyperlink" xfId="3729" builtinId="8" hidden="1"/>
    <cellStyle name="Hyperlink" xfId="3731" builtinId="8" hidden="1"/>
    <cellStyle name="Hyperlink" xfId="3733" builtinId="8" hidden="1"/>
    <cellStyle name="Hyperlink" xfId="3735" builtinId="8" hidden="1"/>
    <cellStyle name="Hyperlink" xfId="3737" builtinId="8" hidden="1"/>
    <cellStyle name="Hyperlink" xfId="3739" builtinId="8" hidden="1"/>
    <cellStyle name="Hyperlink" xfId="3741" builtinId="8" hidden="1"/>
    <cellStyle name="Hyperlink" xfId="3743" builtinId="8" hidden="1"/>
    <cellStyle name="Hyperlink" xfId="3745" builtinId="8" hidden="1"/>
    <cellStyle name="Hyperlink" xfId="3747" builtinId="8" hidden="1"/>
    <cellStyle name="Hyperlink" xfId="3749" builtinId="8" hidden="1"/>
    <cellStyle name="Hyperlink" xfId="3751" builtinId="8" hidden="1"/>
    <cellStyle name="Hyperlink" xfId="3753" builtinId="8" hidden="1"/>
    <cellStyle name="Hyperlink" xfId="3755" builtinId="8" hidden="1"/>
    <cellStyle name="Hyperlink" xfId="3757" builtinId="8" hidden="1"/>
    <cellStyle name="Hyperlink" xfId="3759" builtinId="8" hidden="1"/>
    <cellStyle name="Hyperlink" xfId="3761" builtinId="8" hidden="1"/>
    <cellStyle name="Hyperlink" xfId="3763" builtinId="8" hidden="1"/>
    <cellStyle name="Hyperlink" xfId="3765" builtinId="8" hidden="1"/>
    <cellStyle name="Hyperlink" xfId="3767" builtinId="8" hidden="1"/>
    <cellStyle name="Hyperlink" xfId="3769" builtinId="8" hidden="1"/>
    <cellStyle name="Hyperlink" xfId="3771" builtinId="8" hidden="1"/>
    <cellStyle name="Hyperlink" xfId="3773" builtinId="8" hidden="1"/>
    <cellStyle name="Hyperlink" xfId="3775" builtinId="8" hidden="1"/>
    <cellStyle name="Hyperlink" xfId="3777" builtinId="8" hidden="1"/>
    <cellStyle name="Hyperlink" xfId="3779" builtinId="8" hidden="1"/>
    <cellStyle name="Hyperlink" xfId="3781" builtinId="8" hidden="1"/>
    <cellStyle name="Hyperlink" xfId="3783" builtinId="8" hidden="1"/>
    <cellStyle name="Hyperlink" xfId="3785" builtinId="8" hidden="1"/>
    <cellStyle name="Hyperlink" xfId="3787" builtinId="8" hidden="1"/>
    <cellStyle name="Hyperlink" xfId="3789" builtinId="8" hidden="1"/>
    <cellStyle name="Hyperlink" xfId="3791" builtinId="8" hidden="1"/>
    <cellStyle name="Hyperlink" xfId="3793" builtinId="8" hidden="1"/>
    <cellStyle name="Hyperlink" xfId="3795" builtinId="8" hidden="1"/>
    <cellStyle name="Hyperlink" xfId="3797" builtinId="8" hidden="1"/>
    <cellStyle name="Hyperlink" xfId="3799" builtinId="8" hidden="1"/>
    <cellStyle name="Hyperlink" xfId="3801" builtinId="8" hidden="1"/>
    <cellStyle name="Hyperlink" xfId="3803" builtinId="8" hidden="1"/>
    <cellStyle name="Hyperlink" xfId="3805" builtinId="8" hidden="1"/>
    <cellStyle name="Hyperlink" xfId="3807" builtinId="8" hidden="1"/>
    <cellStyle name="Hyperlink" xfId="3809" builtinId="8" hidden="1"/>
    <cellStyle name="Hyperlink" xfId="3811" builtinId="8" hidden="1"/>
    <cellStyle name="Hyperlink" xfId="3813" builtinId="8" hidden="1"/>
    <cellStyle name="Hyperlink" xfId="3815" builtinId="8" hidden="1"/>
    <cellStyle name="Hyperlink" xfId="3817" builtinId="8" hidden="1"/>
    <cellStyle name="Hyperlink" xfId="3819" builtinId="8" hidden="1"/>
    <cellStyle name="Hyperlink" xfId="3821" builtinId="8" hidden="1"/>
    <cellStyle name="Hyperlink" xfId="3823" builtinId="8" hidden="1"/>
    <cellStyle name="Hyperlink" xfId="3825" builtinId="8" hidden="1"/>
    <cellStyle name="Hyperlink" xfId="3827" builtinId="8" hidden="1"/>
    <cellStyle name="Hyperlink" xfId="3829" builtinId="8" hidden="1"/>
    <cellStyle name="Hyperlink" xfId="3831" builtinId="8" hidden="1"/>
    <cellStyle name="Hyperlink" xfId="3833" builtinId="8" hidden="1"/>
    <cellStyle name="Hyperlink" xfId="3835" builtinId="8" hidden="1"/>
    <cellStyle name="Hyperlink" xfId="3837" builtinId="8" hidden="1"/>
    <cellStyle name="Hyperlink" xfId="3839" builtinId="8" hidden="1"/>
    <cellStyle name="Hyperlink" xfId="3841" builtinId="8" hidden="1"/>
    <cellStyle name="Hyperlink" xfId="3843" builtinId="8" hidden="1"/>
    <cellStyle name="Hyperlink" xfId="3845" builtinId="8" hidden="1"/>
    <cellStyle name="Hyperlink" xfId="3847" builtinId="8" hidden="1"/>
    <cellStyle name="Hyperlink" xfId="3849" builtinId="8" hidden="1"/>
    <cellStyle name="Hyperlink" xfId="3851" builtinId="8" hidden="1"/>
    <cellStyle name="Hyperlink" xfId="3853" builtinId="8" hidden="1"/>
    <cellStyle name="Hyperlink" xfId="3855" builtinId="8" hidden="1"/>
    <cellStyle name="Hyperlink" xfId="3857" builtinId="8" hidden="1"/>
    <cellStyle name="Hyperlink" xfId="3859" builtinId="8" hidden="1"/>
    <cellStyle name="Hyperlink" xfId="3861" builtinId="8" hidden="1"/>
    <cellStyle name="Hyperlink" xfId="3863" builtinId="8" hidden="1"/>
    <cellStyle name="Hyperlink" xfId="3865" builtinId="8" hidden="1"/>
    <cellStyle name="Hyperlink" xfId="3867" builtinId="8" hidden="1"/>
    <cellStyle name="Hyperlink" xfId="3869" builtinId="8" hidden="1"/>
    <cellStyle name="Hyperlink" xfId="3871" builtinId="8" hidden="1"/>
    <cellStyle name="Hyperlink" xfId="3873" builtinId="8" hidden="1"/>
    <cellStyle name="Hyperlink" xfId="3875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Hyperlink" xfId="3929" builtinId="8" hidden="1"/>
    <cellStyle name="Hyperlink" xfId="3931" builtinId="8" hidden="1"/>
    <cellStyle name="Hyperlink" xfId="3933" builtinId="8" hidden="1"/>
    <cellStyle name="Hyperlink" xfId="3935" builtinId="8" hidden="1"/>
    <cellStyle name="Hyperlink" xfId="3937" builtinId="8" hidden="1"/>
    <cellStyle name="Hyperlink" xfId="3939" builtinId="8" hidden="1"/>
    <cellStyle name="Hyperlink" xfId="3941" builtinId="8" hidden="1"/>
    <cellStyle name="Hyperlink" xfId="3943" builtinId="8" hidden="1"/>
    <cellStyle name="Hyperlink" xfId="3945" builtinId="8" hidden="1"/>
    <cellStyle name="Hyperlink" xfId="3947" builtinId="8" hidden="1"/>
    <cellStyle name="Hyperlink" xfId="3949" builtinId="8" hidden="1"/>
    <cellStyle name="Hyperlink" xfId="3951" builtinId="8" hidden="1"/>
    <cellStyle name="Hyperlink" xfId="3953" builtinId="8" hidden="1"/>
    <cellStyle name="Hyperlink" xfId="3955" builtinId="8" hidden="1"/>
    <cellStyle name="Hyperlink" xfId="3957" builtinId="8" hidden="1"/>
    <cellStyle name="Hyperlink" xfId="3959" builtinId="8" hidden="1"/>
    <cellStyle name="Hyperlink" xfId="3961" builtinId="8" hidden="1"/>
    <cellStyle name="Hyperlink" xfId="3963" builtinId="8" hidden="1"/>
    <cellStyle name="Hyperlink" xfId="3965" builtinId="8" hidden="1"/>
    <cellStyle name="Hyperlink" xfId="3967" builtinId="8" hidden="1"/>
    <cellStyle name="Hyperlink" xfId="3969" builtinId="8" hidden="1"/>
    <cellStyle name="Hyperlink" xfId="3971" builtinId="8" hidden="1"/>
    <cellStyle name="Hyperlink" xfId="3973" builtinId="8" hidden="1"/>
    <cellStyle name="Hyperlink" xfId="3975" builtinId="8" hidden="1"/>
    <cellStyle name="Hyperlink" xfId="3977" builtinId="8" hidden="1"/>
    <cellStyle name="Hyperlink" xfId="3979" builtinId="8" hidden="1"/>
    <cellStyle name="Hyperlink" xfId="3981" builtinId="8" hidden="1"/>
    <cellStyle name="Hyperlink" xfId="3983" builtinId="8" hidden="1"/>
    <cellStyle name="Hyperlink" xfId="3985" builtinId="8" hidden="1"/>
    <cellStyle name="Hyperlink" xfId="3987" builtinId="8" hidden="1"/>
    <cellStyle name="Hyperlink" xfId="3989" builtinId="8" hidden="1"/>
    <cellStyle name="Hyperlink" xfId="3991" builtinId="8" hidden="1"/>
    <cellStyle name="Hyperlink" xfId="3993" builtinId="8" hidden="1"/>
    <cellStyle name="Hyperlink" xfId="3995" builtinId="8" hidden="1"/>
    <cellStyle name="Hyperlink" xfId="3997" builtinId="8" hidden="1"/>
    <cellStyle name="Hyperlink" xfId="3999" builtinId="8" hidden="1"/>
    <cellStyle name="Hyperlink" xfId="4001" builtinId="8" hidden="1"/>
    <cellStyle name="Hyperlink" xfId="4003" builtinId="8" hidden="1"/>
    <cellStyle name="Hyperlink" xfId="4005" builtinId="8" hidden="1"/>
    <cellStyle name="Hyperlink" xfId="4007" builtinId="8" hidden="1"/>
    <cellStyle name="Hyperlink" xfId="4009" builtinId="8" hidden="1"/>
    <cellStyle name="Hyperlink" xfId="4011" builtinId="8" hidden="1"/>
    <cellStyle name="Hyperlink" xfId="4013" builtinId="8" hidden="1"/>
    <cellStyle name="Hyperlink" xfId="4015" builtinId="8" hidden="1"/>
    <cellStyle name="Hyperlink" xfId="4017" builtinId="8" hidden="1"/>
    <cellStyle name="Hyperlink" xfId="4019" builtinId="8" hidden="1"/>
    <cellStyle name="Hyperlink" xfId="4021" builtinId="8" hidden="1"/>
    <cellStyle name="Hyperlink" xfId="4023" builtinId="8" hidden="1"/>
    <cellStyle name="Hyperlink" xfId="4025" builtinId="8" hidden="1"/>
    <cellStyle name="Hyperlink" xfId="4027" builtinId="8" hidden="1"/>
    <cellStyle name="Hyperlink" xfId="4029" builtinId="8" hidden="1"/>
    <cellStyle name="Hyperlink" xfId="4031" builtinId="8" hidden="1"/>
    <cellStyle name="Hyperlink" xfId="4033" builtinId="8" hidden="1"/>
    <cellStyle name="Hyperlink" xfId="4035" builtinId="8" hidden="1"/>
    <cellStyle name="Hyperlink" xfId="4037" builtinId="8" hidden="1"/>
    <cellStyle name="Hyperlink" xfId="4039" builtinId="8" hidden="1"/>
    <cellStyle name="Hyperlink" xfId="4041" builtinId="8" hidden="1"/>
    <cellStyle name="Hyperlink" xfId="4043" builtinId="8" hidden="1"/>
    <cellStyle name="Hyperlink" xfId="4045" builtinId="8" hidden="1"/>
    <cellStyle name="Hyperlink" xfId="4047" builtinId="8" hidden="1"/>
    <cellStyle name="Hyperlink" xfId="4049" builtinId="8" hidden="1"/>
    <cellStyle name="Hyperlink" xfId="4051" builtinId="8" hidden="1"/>
    <cellStyle name="Hyperlink" xfId="4053" builtinId="8" hidden="1"/>
    <cellStyle name="Hyperlink" xfId="4055" builtinId="8" hidden="1"/>
    <cellStyle name="Hyperlink" xfId="4057" builtinId="8" hidden="1"/>
    <cellStyle name="Hyperlink" xfId="4059" builtinId="8" hidden="1"/>
    <cellStyle name="Hyperlink" xfId="4061" builtinId="8" hidden="1"/>
    <cellStyle name="Hyperlink" xfId="4063" builtinId="8" hidden="1"/>
    <cellStyle name="Hyperlink" xfId="4065" builtinId="8" hidden="1"/>
    <cellStyle name="Hyperlink" xfId="4067" builtinId="8" hidden="1"/>
    <cellStyle name="Hyperlink" xfId="4069" builtinId="8" hidden="1"/>
    <cellStyle name="Hyperlink" xfId="4071" builtinId="8" hidden="1"/>
    <cellStyle name="Hyperlink" xfId="4073" builtinId="8" hidden="1"/>
    <cellStyle name="Hyperlink" xfId="4075" builtinId="8" hidden="1"/>
    <cellStyle name="Hyperlink" xfId="4077" builtinId="8" hidden="1"/>
    <cellStyle name="Hyperlink" xfId="4079" builtinId="8" hidden="1"/>
    <cellStyle name="Hyperlink" xfId="4081" builtinId="8" hidden="1"/>
    <cellStyle name="Hyperlink" xfId="4083" builtinId="8" hidden="1"/>
    <cellStyle name="Hyperlink" xfId="4085" builtinId="8" hidden="1"/>
    <cellStyle name="Hyperlink" xfId="4087" builtinId="8" hidden="1"/>
    <cellStyle name="Hyperlink" xfId="4089" builtinId="8" hidden="1"/>
    <cellStyle name="Hyperlink" xfId="4091" builtinId="8" hidden="1"/>
    <cellStyle name="Hyperlink" xfId="4093" builtinId="8" hidden="1"/>
    <cellStyle name="Hyperlink" xfId="409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9" sqref="A9:K12"/>
    </sheetView>
  </sheetViews>
  <sheetFormatPr baseColWidth="10" defaultRowHeight="15" x14ac:dyDescent="0"/>
  <sheetData>
    <row r="1" spans="1:11">
      <c r="A1" s="34" t="s">
        <v>17</v>
      </c>
      <c r="C1" t="s">
        <v>1</v>
      </c>
      <c r="D1" t="s">
        <v>0</v>
      </c>
      <c r="E1" t="s">
        <v>3</v>
      </c>
      <c r="F1" t="s">
        <v>7</v>
      </c>
      <c r="G1" t="s">
        <v>2</v>
      </c>
      <c r="H1" t="s">
        <v>4</v>
      </c>
      <c r="I1" t="s">
        <v>5</v>
      </c>
      <c r="J1" t="s">
        <v>6</v>
      </c>
      <c r="K1" t="s">
        <v>8</v>
      </c>
    </row>
    <row r="2" spans="1:11">
      <c r="A2" s="34"/>
      <c r="B2" t="s">
        <v>9</v>
      </c>
      <c r="C2" s="1">
        <v>49395</v>
      </c>
      <c r="D2" s="1">
        <v>49283</v>
      </c>
      <c r="E2" s="1">
        <v>59878</v>
      </c>
      <c r="F2" s="1">
        <v>107776</v>
      </c>
      <c r="G2" s="1">
        <v>181392</v>
      </c>
      <c r="H2" s="1">
        <v>281434</v>
      </c>
      <c r="I2" s="1">
        <v>286427</v>
      </c>
      <c r="J2" s="1">
        <v>215063</v>
      </c>
      <c r="K2" s="1">
        <v>268030</v>
      </c>
    </row>
    <row r="3" spans="1:11">
      <c r="A3" s="34"/>
      <c r="B3" t="s">
        <v>10</v>
      </c>
      <c r="C3" s="1">
        <v>44683</v>
      </c>
      <c r="D3" s="1">
        <v>43094</v>
      </c>
      <c r="E3" s="1">
        <v>52963</v>
      </c>
      <c r="F3" s="1">
        <v>62848</v>
      </c>
      <c r="G3" s="1">
        <v>110496</v>
      </c>
      <c r="H3" s="1">
        <v>278751</v>
      </c>
      <c r="I3" s="1">
        <v>252178</v>
      </c>
      <c r="J3" s="1">
        <v>289211</v>
      </c>
      <c r="K3" s="1">
        <v>261815</v>
      </c>
    </row>
    <row r="4" spans="1:11">
      <c r="A4" s="34"/>
      <c r="B4" t="s">
        <v>11</v>
      </c>
      <c r="C4" s="1">
        <v>52706</v>
      </c>
      <c r="D4" s="1">
        <v>49573</v>
      </c>
      <c r="E4" s="1">
        <v>56403</v>
      </c>
      <c r="F4" s="1">
        <v>108056</v>
      </c>
      <c r="G4" s="1">
        <v>179649</v>
      </c>
      <c r="H4" s="1">
        <v>317575</v>
      </c>
      <c r="I4" s="1">
        <v>311073</v>
      </c>
      <c r="J4" s="1">
        <v>395622</v>
      </c>
      <c r="K4" s="1">
        <v>407795</v>
      </c>
    </row>
    <row r="9" spans="1:11">
      <c r="A9" s="34" t="s">
        <v>18</v>
      </c>
      <c r="C9" t="s">
        <v>1</v>
      </c>
      <c r="D9" t="s">
        <v>0</v>
      </c>
      <c r="E9" t="s">
        <v>3</v>
      </c>
      <c r="F9" t="s">
        <v>7</v>
      </c>
      <c r="G9" t="s">
        <v>2</v>
      </c>
      <c r="H9" t="s">
        <v>4</v>
      </c>
      <c r="I9" t="s">
        <v>5</v>
      </c>
      <c r="J9" t="s">
        <v>6</v>
      </c>
      <c r="K9" t="s">
        <v>8</v>
      </c>
    </row>
    <row r="10" spans="1:11">
      <c r="A10" s="34"/>
      <c r="B10" t="s">
        <v>9</v>
      </c>
      <c r="C10" s="1">
        <v>50150</v>
      </c>
      <c r="D10" s="1">
        <v>49823</v>
      </c>
      <c r="E10" s="1">
        <v>58299</v>
      </c>
      <c r="F10" s="1">
        <v>99518</v>
      </c>
      <c r="G10" s="1">
        <v>123171</v>
      </c>
      <c r="H10" s="1">
        <v>200631</v>
      </c>
      <c r="I10" s="1">
        <v>206667</v>
      </c>
      <c r="J10" s="1">
        <v>159518</v>
      </c>
      <c r="K10" s="1">
        <v>223669</v>
      </c>
    </row>
    <row r="11" spans="1:11">
      <c r="A11" s="34"/>
      <c r="B11" t="s">
        <v>10</v>
      </c>
      <c r="C11" s="1">
        <v>49153</v>
      </c>
      <c r="D11" s="1">
        <v>47558</v>
      </c>
      <c r="E11" s="1">
        <v>55029</v>
      </c>
      <c r="F11" s="1">
        <v>61760</v>
      </c>
      <c r="G11" s="1">
        <v>82889</v>
      </c>
      <c r="H11" s="1">
        <v>225144</v>
      </c>
      <c r="I11" s="1">
        <v>192569</v>
      </c>
      <c r="J11" s="1">
        <v>282164</v>
      </c>
      <c r="K11" s="1">
        <v>182461</v>
      </c>
    </row>
    <row r="12" spans="1:11">
      <c r="A12" s="34"/>
      <c r="B12" t="s">
        <v>11</v>
      </c>
      <c r="C12" s="1">
        <v>52524</v>
      </c>
      <c r="D12" s="1">
        <v>50567</v>
      </c>
      <c r="E12" s="1">
        <v>59398</v>
      </c>
      <c r="F12" s="1">
        <v>104719</v>
      </c>
      <c r="G12" s="1">
        <v>136979</v>
      </c>
      <c r="H12" s="1">
        <v>248002</v>
      </c>
      <c r="I12" s="1">
        <v>249174</v>
      </c>
      <c r="J12" s="1">
        <v>334897</v>
      </c>
      <c r="K12" s="1">
        <v>382206</v>
      </c>
    </row>
  </sheetData>
  <mergeCells count="2">
    <mergeCell ref="A1:A4"/>
    <mergeCell ref="A9:A12"/>
  </mergeCells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topLeftCell="A19" workbookViewId="0">
      <selection activeCell="K40" sqref="K40:T46"/>
    </sheetView>
  </sheetViews>
  <sheetFormatPr baseColWidth="10" defaultRowHeight="15" x14ac:dyDescent="0"/>
  <cols>
    <col min="1" max="1" width="20.5" customWidth="1"/>
    <col min="2" max="2" width="20" customWidth="1"/>
  </cols>
  <sheetData>
    <row r="1" spans="1:15">
      <c r="A1" s="34" t="s">
        <v>17</v>
      </c>
      <c r="C1" t="s">
        <v>1</v>
      </c>
      <c r="D1" t="s">
        <v>0</v>
      </c>
      <c r="E1" t="s">
        <v>3</v>
      </c>
      <c r="F1" t="s">
        <v>7</v>
      </c>
      <c r="G1" t="s">
        <v>2</v>
      </c>
      <c r="H1" t="s">
        <v>4</v>
      </c>
      <c r="I1" t="s">
        <v>5</v>
      </c>
      <c r="J1" t="s">
        <v>6</v>
      </c>
      <c r="K1" t="s">
        <v>8</v>
      </c>
      <c r="N1" t="s">
        <v>17</v>
      </c>
      <c r="O1" t="s">
        <v>19</v>
      </c>
    </row>
    <row r="2" spans="1:15">
      <c r="A2" s="34"/>
      <c r="B2" t="s">
        <v>11</v>
      </c>
      <c r="C2">
        <v>8466</v>
      </c>
      <c r="D2">
        <v>7344</v>
      </c>
      <c r="E2">
        <v>7322</v>
      </c>
      <c r="F2">
        <v>14608</v>
      </c>
      <c r="G2">
        <v>19417</v>
      </c>
      <c r="H2">
        <v>54387</v>
      </c>
      <c r="I2">
        <v>52721</v>
      </c>
      <c r="J2">
        <v>183592</v>
      </c>
      <c r="K2">
        <v>159560</v>
      </c>
      <c r="N2" t="s">
        <v>18</v>
      </c>
      <c r="O2" t="s">
        <v>20</v>
      </c>
    </row>
    <row r="3" spans="1:15">
      <c r="A3" s="34"/>
      <c r="B3" t="s">
        <v>12</v>
      </c>
      <c r="C3">
        <v>5427</v>
      </c>
      <c r="D3">
        <v>5112</v>
      </c>
      <c r="E3">
        <v>5745</v>
      </c>
      <c r="F3">
        <v>39806</v>
      </c>
      <c r="G3">
        <v>63400</v>
      </c>
      <c r="H3">
        <v>30773</v>
      </c>
      <c r="I3">
        <v>40966</v>
      </c>
      <c r="J3">
        <v>19734</v>
      </c>
      <c r="K3">
        <v>56203</v>
      </c>
    </row>
    <row r="4" spans="1:15">
      <c r="A4" s="34"/>
      <c r="B4" t="s">
        <v>13</v>
      </c>
      <c r="C4">
        <v>36008</v>
      </c>
      <c r="D4">
        <v>34887</v>
      </c>
      <c r="E4">
        <v>40798</v>
      </c>
      <c r="F4">
        <v>50112</v>
      </c>
      <c r="G4">
        <v>92369</v>
      </c>
      <c r="H4">
        <v>207403</v>
      </c>
      <c r="I4">
        <v>199550</v>
      </c>
      <c r="J4">
        <v>128779</v>
      </c>
      <c r="K4">
        <v>141208</v>
      </c>
    </row>
    <row r="5" spans="1:15">
      <c r="A5" s="34"/>
      <c r="B5" t="s">
        <v>14</v>
      </c>
      <c r="C5">
        <v>2805</v>
      </c>
      <c r="D5">
        <v>2230</v>
      </c>
      <c r="E5">
        <v>2538</v>
      </c>
      <c r="F5">
        <v>3530</v>
      </c>
      <c r="G5">
        <v>4463</v>
      </c>
      <c r="H5">
        <v>25012</v>
      </c>
      <c r="I5">
        <v>17836</v>
      </c>
      <c r="J5">
        <v>63517</v>
      </c>
      <c r="K5">
        <v>50824</v>
      </c>
    </row>
    <row r="6" spans="1:15">
      <c r="A6" s="34"/>
      <c r="B6" t="s">
        <v>9</v>
      </c>
      <c r="C6">
        <v>4948</v>
      </c>
      <c r="D6">
        <v>5527</v>
      </c>
      <c r="E6">
        <v>6762</v>
      </c>
      <c r="F6">
        <v>12300</v>
      </c>
      <c r="G6">
        <v>16450</v>
      </c>
      <c r="H6">
        <v>18836</v>
      </c>
      <c r="I6">
        <v>23433</v>
      </c>
      <c r="J6">
        <v>18518</v>
      </c>
      <c r="K6">
        <v>38953</v>
      </c>
    </row>
    <row r="7" spans="1:15">
      <c r="A7" s="34"/>
      <c r="B7" t="s">
        <v>15</v>
      </c>
      <c r="C7">
        <v>3012</v>
      </c>
      <c r="D7">
        <v>3757</v>
      </c>
      <c r="E7">
        <v>6573</v>
      </c>
      <c r="F7">
        <v>5558</v>
      </c>
      <c r="G7">
        <v>9173</v>
      </c>
      <c r="H7">
        <v>24422</v>
      </c>
      <c r="I7">
        <v>22478</v>
      </c>
      <c r="J7">
        <v>48032</v>
      </c>
      <c r="K7">
        <v>31666</v>
      </c>
    </row>
    <row r="8" spans="1:15">
      <c r="A8" s="34"/>
      <c r="B8" t="s">
        <v>16</v>
      </c>
      <c r="C8">
        <v>2858</v>
      </c>
      <c r="D8">
        <v>2220</v>
      </c>
      <c r="E8">
        <v>3054</v>
      </c>
      <c r="F8">
        <v>3648</v>
      </c>
      <c r="G8">
        <v>4491</v>
      </c>
      <c r="H8">
        <v>21914</v>
      </c>
      <c r="I8">
        <v>12314</v>
      </c>
      <c r="J8">
        <v>48883</v>
      </c>
      <c r="K8">
        <v>38117</v>
      </c>
    </row>
    <row r="11" spans="1:15">
      <c r="A11" s="34" t="s">
        <v>18</v>
      </c>
      <c r="C11" t="s">
        <v>1</v>
      </c>
      <c r="D11" t="s">
        <v>0</v>
      </c>
      <c r="E11" t="s">
        <v>3</v>
      </c>
      <c r="F11" t="s">
        <v>7</v>
      </c>
      <c r="G11" t="s">
        <v>2</v>
      </c>
      <c r="H11" t="s">
        <v>4</v>
      </c>
      <c r="I11" t="s">
        <v>5</v>
      </c>
      <c r="J11" t="s">
        <v>6</v>
      </c>
      <c r="K11" t="s">
        <v>8</v>
      </c>
    </row>
    <row r="12" spans="1:15">
      <c r="A12" s="34"/>
      <c r="B12" t="s">
        <v>11</v>
      </c>
      <c r="C12">
        <v>5344</v>
      </c>
      <c r="D12">
        <v>4754</v>
      </c>
      <c r="E12">
        <v>5977</v>
      </c>
      <c r="F12">
        <v>11674</v>
      </c>
      <c r="G12">
        <v>19508</v>
      </c>
      <c r="H12">
        <v>37268</v>
      </c>
      <c r="I12">
        <v>40874</v>
      </c>
      <c r="J12">
        <v>147048</v>
      </c>
      <c r="K12">
        <v>170044</v>
      </c>
    </row>
    <row r="13" spans="1:15">
      <c r="A13" s="34"/>
      <c r="B13" t="s">
        <v>12</v>
      </c>
      <c r="C13">
        <v>3435</v>
      </c>
      <c r="D13">
        <v>3334</v>
      </c>
      <c r="E13">
        <v>4525</v>
      </c>
      <c r="F13">
        <v>37544</v>
      </c>
      <c r="G13">
        <v>44626</v>
      </c>
      <c r="H13">
        <v>18697</v>
      </c>
      <c r="I13">
        <v>35778</v>
      </c>
      <c r="J13">
        <v>8918</v>
      </c>
      <c r="K13">
        <v>84294</v>
      </c>
    </row>
    <row r="14" spans="1:15">
      <c r="A14" s="34"/>
      <c r="B14" t="s">
        <v>13</v>
      </c>
      <c r="C14">
        <v>41414</v>
      </c>
      <c r="D14">
        <v>40399</v>
      </c>
      <c r="E14">
        <v>46476</v>
      </c>
      <c r="F14">
        <v>52165</v>
      </c>
      <c r="G14">
        <v>65514</v>
      </c>
      <c r="H14">
        <v>159706</v>
      </c>
      <c r="I14">
        <v>149071</v>
      </c>
      <c r="J14">
        <v>99182</v>
      </c>
      <c r="K14">
        <v>82500</v>
      </c>
    </row>
    <row r="15" spans="1:15">
      <c r="A15" s="34"/>
      <c r="B15" t="s">
        <v>14</v>
      </c>
      <c r="C15">
        <v>2331</v>
      </c>
      <c r="D15">
        <v>2080</v>
      </c>
      <c r="E15">
        <v>2420</v>
      </c>
      <c r="F15">
        <v>3336</v>
      </c>
      <c r="G15">
        <v>7331</v>
      </c>
      <c r="H15">
        <v>32331</v>
      </c>
      <c r="I15">
        <v>23451</v>
      </c>
      <c r="J15">
        <v>79749</v>
      </c>
      <c r="K15">
        <v>45368</v>
      </c>
    </row>
    <row r="16" spans="1:15">
      <c r="A16" s="34"/>
      <c r="B16" t="s">
        <v>9</v>
      </c>
      <c r="C16">
        <v>3249</v>
      </c>
      <c r="D16">
        <v>3599</v>
      </c>
      <c r="E16">
        <v>4136</v>
      </c>
      <c r="F16">
        <v>7110</v>
      </c>
      <c r="G16">
        <v>8931</v>
      </c>
      <c r="H16">
        <v>10563</v>
      </c>
      <c r="I16">
        <v>13036</v>
      </c>
      <c r="J16">
        <v>12041</v>
      </c>
      <c r="K16">
        <v>45242</v>
      </c>
    </row>
    <row r="17" spans="1:11">
      <c r="A17" s="34"/>
      <c r="B17" t="s">
        <v>15</v>
      </c>
      <c r="C17">
        <v>2052</v>
      </c>
      <c r="D17">
        <v>2491</v>
      </c>
      <c r="E17">
        <v>3162</v>
      </c>
      <c r="F17">
        <v>2699</v>
      </c>
      <c r="G17">
        <v>4100</v>
      </c>
      <c r="H17">
        <v>11665</v>
      </c>
      <c r="I17">
        <v>8782</v>
      </c>
      <c r="J17">
        <v>39377</v>
      </c>
      <c r="K17">
        <v>11633</v>
      </c>
    </row>
    <row r="18" spans="1:11">
      <c r="A18" s="34"/>
      <c r="B18" t="s">
        <v>16</v>
      </c>
      <c r="C18">
        <v>3356</v>
      </c>
      <c r="D18">
        <v>2588</v>
      </c>
      <c r="E18">
        <v>2971</v>
      </c>
      <c r="F18">
        <v>3560</v>
      </c>
      <c r="G18">
        <v>5944</v>
      </c>
      <c r="H18">
        <v>21442</v>
      </c>
      <c r="I18">
        <v>11265</v>
      </c>
      <c r="J18">
        <v>63856</v>
      </c>
      <c r="K18">
        <v>42960</v>
      </c>
    </row>
    <row r="20" spans="1:11">
      <c r="A20" s="34" t="s">
        <v>17</v>
      </c>
      <c r="C20" t="s">
        <v>1</v>
      </c>
      <c r="D20" t="s">
        <v>0</v>
      </c>
      <c r="E20" t="s">
        <v>3</v>
      </c>
      <c r="F20" t="s">
        <v>7</v>
      </c>
      <c r="G20" t="s">
        <v>2</v>
      </c>
      <c r="H20" t="s">
        <v>4</v>
      </c>
      <c r="I20" t="s">
        <v>5</v>
      </c>
      <c r="J20" t="s">
        <v>6</v>
      </c>
      <c r="K20" t="s">
        <v>8</v>
      </c>
    </row>
    <row r="21" spans="1:11">
      <c r="A21" s="34"/>
      <c r="B21" t="s">
        <v>11</v>
      </c>
      <c r="C21" s="2">
        <f>C2/SUM(C$2:C$8)</f>
        <v>0.13327246395063283</v>
      </c>
      <c r="D21" s="2">
        <f t="shared" ref="D21:K21" si="0">D2/SUM(D$2:D$8)</f>
        <v>0.12024166216415344</v>
      </c>
      <c r="E21" s="2">
        <f t="shared" si="0"/>
        <v>0.10058797670073634</v>
      </c>
      <c r="F21" s="2">
        <f t="shared" si="0"/>
        <v>0.11274910853490992</v>
      </c>
      <c r="G21" s="2">
        <f t="shared" si="0"/>
        <v>9.2566372525183183E-2</v>
      </c>
      <c r="H21" s="2">
        <f t="shared" si="0"/>
        <v>0.14209647626238742</v>
      </c>
      <c r="I21" s="2">
        <f t="shared" si="0"/>
        <v>0.14276004744136173</v>
      </c>
      <c r="J21" s="2">
        <f t="shared" si="0"/>
        <v>0.35924117756405866</v>
      </c>
      <c r="K21" s="2">
        <f t="shared" si="0"/>
        <v>0.30890691942981158</v>
      </c>
    </row>
    <row r="22" spans="1:11">
      <c r="A22" s="34"/>
      <c r="B22" t="s">
        <v>12</v>
      </c>
      <c r="C22" s="2">
        <f t="shared" ref="C22:K27" si="1">C3/SUM(C$2:C$8)</f>
        <v>8.5432277564385109E-2</v>
      </c>
      <c r="D22" s="2">
        <f t="shared" si="1"/>
        <v>8.3697627584851914E-2</v>
      </c>
      <c r="E22" s="2">
        <f t="shared" si="1"/>
        <v>7.8923508077810747E-2</v>
      </c>
      <c r="F22" s="2">
        <f t="shared" si="1"/>
        <v>0.30723514610765501</v>
      </c>
      <c r="G22" s="2">
        <f t="shared" si="1"/>
        <v>0.30224586795574054</v>
      </c>
      <c r="H22" s="2">
        <f t="shared" si="1"/>
        <v>8.04003689121012E-2</v>
      </c>
      <c r="I22" s="2">
        <f t="shared" si="1"/>
        <v>0.11092938494115863</v>
      </c>
      <c r="J22" s="2">
        <f t="shared" si="1"/>
        <v>3.8614239171909093E-2</v>
      </c>
      <c r="K22" s="2">
        <f t="shared" si="1"/>
        <v>0.10880857102477877</v>
      </c>
    </row>
    <row r="23" spans="1:11">
      <c r="A23" s="34"/>
      <c r="B23" t="s">
        <v>13</v>
      </c>
      <c r="C23" s="2">
        <f t="shared" si="1"/>
        <v>0.56684087903784397</v>
      </c>
      <c r="D23" s="2">
        <f t="shared" si="1"/>
        <v>0.57119701360577635</v>
      </c>
      <c r="E23" s="2">
        <f t="shared" si="1"/>
        <v>0.56047367842620066</v>
      </c>
      <c r="F23" s="2">
        <f t="shared" si="1"/>
        <v>0.38678007440453221</v>
      </c>
      <c r="G23" s="2">
        <f t="shared" si="1"/>
        <v>0.44034934664359299</v>
      </c>
      <c r="H23" s="2">
        <f t="shared" si="1"/>
        <v>0.54188014537017926</v>
      </c>
      <c r="I23" s="2">
        <f t="shared" si="1"/>
        <v>0.54034952802343905</v>
      </c>
      <c r="J23" s="2">
        <f t="shared" si="1"/>
        <v>0.25198657678723424</v>
      </c>
      <c r="K23" s="2">
        <f t="shared" si="1"/>
        <v>0.27337759011559809</v>
      </c>
    </row>
    <row r="24" spans="1:11">
      <c r="A24" s="34"/>
      <c r="B24" t="s">
        <v>14</v>
      </c>
      <c r="C24" s="2">
        <f t="shared" si="1"/>
        <v>4.4156539260751838E-2</v>
      </c>
      <c r="D24" s="2">
        <f t="shared" si="1"/>
        <v>3.651128902860324E-2</v>
      </c>
      <c r="E24" s="2">
        <f t="shared" si="1"/>
        <v>3.4866468842729974E-2</v>
      </c>
      <c r="F24" s="2">
        <f t="shared" si="1"/>
        <v>2.7245643012611724E-2</v>
      </c>
      <c r="G24" s="2">
        <f t="shared" si="1"/>
        <v>2.1276392881490063E-2</v>
      </c>
      <c r="H24" s="2">
        <f t="shared" si="1"/>
        <v>6.5348650675250225E-2</v>
      </c>
      <c r="I24" s="2">
        <f t="shared" si="1"/>
        <v>4.8297039247437029E-2</v>
      </c>
      <c r="J24" s="2">
        <f t="shared" si="1"/>
        <v>0.12428603574957686</v>
      </c>
      <c r="K24" s="2">
        <f t="shared" si="1"/>
        <v>9.8394868846206712E-2</v>
      </c>
    </row>
    <row r="25" spans="1:11">
      <c r="A25" s="34"/>
      <c r="B25" t="s">
        <v>9</v>
      </c>
      <c r="C25" s="2">
        <f t="shared" si="1"/>
        <v>7.7891820414331597E-2</v>
      </c>
      <c r="D25" s="2">
        <f t="shared" si="1"/>
        <v>9.0492329354748921E-2</v>
      </c>
      <c r="E25" s="2">
        <f t="shared" si="1"/>
        <v>9.2894823606989779E-2</v>
      </c>
      <c r="F25" s="2">
        <f t="shared" si="1"/>
        <v>9.4935243358392124E-2</v>
      </c>
      <c r="G25" s="2">
        <f t="shared" si="1"/>
        <v>7.8421837979052555E-2</v>
      </c>
      <c r="H25" s="2">
        <f t="shared" si="1"/>
        <v>4.9212665285423528E-2</v>
      </c>
      <c r="I25" s="2">
        <f t="shared" si="1"/>
        <v>6.3452821298788514E-2</v>
      </c>
      <c r="J25" s="2">
        <f t="shared" si="1"/>
        <v>3.6234847521303966E-2</v>
      </c>
      <c r="K25" s="2">
        <f t="shared" si="1"/>
        <v>7.5412705142576142E-2</v>
      </c>
    </row>
    <row r="26" spans="1:11">
      <c r="A26" s="34"/>
      <c r="B26" t="s">
        <v>15</v>
      </c>
      <c r="C26" s="2">
        <f t="shared" si="1"/>
        <v>4.7415150179459735E-2</v>
      </c>
      <c r="D26" s="2">
        <f t="shared" si="1"/>
        <v>6.1512516986754424E-2</v>
      </c>
      <c r="E26" s="2">
        <f t="shared" si="1"/>
        <v>9.0298384437850307E-2</v>
      </c>
      <c r="F26" s="2">
        <f t="shared" si="1"/>
        <v>4.2898380698044178E-2</v>
      </c>
      <c r="G26" s="2">
        <f t="shared" si="1"/>
        <v>4.3730305153911797E-2</v>
      </c>
      <c r="H26" s="2">
        <f t="shared" si="1"/>
        <v>6.3807162433670281E-2</v>
      </c>
      <c r="I26" s="2">
        <f t="shared" si="1"/>
        <v>6.0866833830673331E-2</v>
      </c>
      <c r="J26" s="2">
        <f t="shared" si="1"/>
        <v>9.3985970198902272E-2</v>
      </c>
      <c r="K26" s="2">
        <f t="shared" si="1"/>
        <v>6.1305129798598729E-2</v>
      </c>
    </row>
    <row r="27" spans="1:11">
      <c r="A27" s="34"/>
      <c r="B27" t="s">
        <v>16</v>
      </c>
      <c r="C27" s="2">
        <f t="shared" si="1"/>
        <v>4.4990869592594927E-2</v>
      </c>
      <c r="D27" s="2">
        <f t="shared" si="1"/>
        <v>3.6347561275111746E-2</v>
      </c>
      <c r="E27" s="2">
        <f t="shared" si="1"/>
        <v>4.1955159907682164E-2</v>
      </c>
      <c r="F27" s="2">
        <f t="shared" si="1"/>
        <v>2.8156403883854833E-2</v>
      </c>
      <c r="G27" s="2">
        <f t="shared" si="1"/>
        <v>2.1409876861028874E-2</v>
      </c>
      <c r="H27" s="2">
        <f t="shared" si="1"/>
        <v>5.7254531060988066E-2</v>
      </c>
      <c r="I27" s="2">
        <f t="shared" si="1"/>
        <v>3.3344345217141712E-2</v>
      </c>
      <c r="J27" s="2">
        <f t="shared" si="1"/>
        <v>9.5651153007014905E-2</v>
      </c>
      <c r="K27" s="2">
        <f t="shared" si="1"/>
        <v>7.3794215642429981E-2</v>
      </c>
    </row>
    <row r="28" spans="1:11">
      <c r="B28" t="s">
        <v>21</v>
      </c>
      <c r="C28" s="2">
        <f>C22+C23+C24+C26</f>
        <v>0.74384484604244061</v>
      </c>
      <c r="D28" s="2">
        <f t="shared" ref="D28:K28" si="2">D22+D23+D24+D26</f>
        <v>0.75291844720598589</v>
      </c>
      <c r="E28" s="2">
        <f t="shared" si="2"/>
        <v>0.7645620397845917</v>
      </c>
      <c r="F28" s="2">
        <f t="shared" si="2"/>
        <v>0.76415924422284309</v>
      </c>
      <c r="G28" s="2">
        <f t="shared" si="2"/>
        <v>0.80760191263473535</v>
      </c>
      <c r="H28" s="2">
        <f t="shared" si="2"/>
        <v>0.75143632739120092</v>
      </c>
      <c r="I28" s="2">
        <f t="shared" si="2"/>
        <v>0.7604427860427081</v>
      </c>
      <c r="J28" s="2">
        <f t="shared" si="2"/>
        <v>0.50887282190762251</v>
      </c>
      <c r="K28" s="2">
        <f t="shared" si="2"/>
        <v>0.54188615978518229</v>
      </c>
    </row>
    <row r="30" spans="1:11">
      <c r="A30" s="34" t="s">
        <v>18</v>
      </c>
      <c r="C30" t="s">
        <v>1</v>
      </c>
      <c r="D30" t="s">
        <v>0</v>
      </c>
      <c r="E30" t="s">
        <v>3</v>
      </c>
      <c r="F30" t="s">
        <v>7</v>
      </c>
      <c r="G30" t="s">
        <v>2</v>
      </c>
      <c r="H30" t="s">
        <v>4</v>
      </c>
      <c r="I30" t="s">
        <v>5</v>
      </c>
      <c r="J30" t="s">
        <v>6</v>
      </c>
      <c r="K30" t="s">
        <v>8</v>
      </c>
    </row>
    <row r="31" spans="1:11">
      <c r="A31" s="34"/>
      <c r="B31" t="s">
        <v>11</v>
      </c>
      <c r="C31" s="2">
        <f>C12/SUM(C$12:C$18)</f>
        <v>8.734737908827904E-2</v>
      </c>
      <c r="D31" s="2">
        <f t="shared" ref="D31:K31" si="3">D12/SUM(D$12:D$18)</f>
        <v>8.0243058485948177E-2</v>
      </c>
      <c r="E31" s="2">
        <f t="shared" si="3"/>
        <v>8.5793847876325949E-2</v>
      </c>
      <c r="F31" s="2">
        <f t="shared" si="3"/>
        <v>9.8858478422871085E-2</v>
      </c>
      <c r="G31" s="2">
        <f t="shared" si="3"/>
        <v>0.12508816702360953</v>
      </c>
      <c r="H31" s="2">
        <f t="shared" si="3"/>
        <v>0.12777366356729478</v>
      </c>
      <c r="I31" s="2">
        <f t="shared" si="3"/>
        <v>0.14481128900257567</v>
      </c>
      <c r="J31" s="2">
        <f t="shared" si="3"/>
        <v>0.32664920663481212</v>
      </c>
      <c r="K31" s="2">
        <f t="shared" si="3"/>
        <v>0.35275837532492049</v>
      </c>
    </row>
    <row r="32" spans="1:11">
      <c r="A32" s="34"/>
      <c r="B32" t="s">
        <v>12</v>
      </c>
      <c r="C32" s="2">
        <f t="shared" ref="C32:K37" si="4">C13/SUM(C$12:C$18)</f>
        <v>5.6144881580882953E-2</v>
      </c>
      <c r="D32" s="2">
        <f t="shared" si="4"/>
        <v>5.627479112161364E-2</v>
      </c>
      <c r="E32" s="2">
        <f t="shared" si="4"/>
        <v>6.4951842335682602E-2</v>
      </c>
      <c r="F32" s="2">
        <f t="shared" si="4"/>
        <v>0.31793238940451191</v>
      </c>
      <c r="G32" s="2">
        <f t="shared" si="4"/>
        <v>0.28614847967990559</v>
      </c>
      <c r="H32" s="2">
        <f t="shared" si="4"/>
        <v>6.4102827834005324E-2</v>
      </c>
      <c r="I32" s="2">
        <f t="shared" si="4"/>
        <v>0.12675682091143886</v>
      </c>
      <c r="J32" s="2">
        <f t="shared" si="4"/>
        <v>1.9810249882822307E-2</v>
      </c>
      <c r="K32" s="2">
        <f t="shared" si="4"/>
        <v>0.17486894268329872</v>
      </c>
    </row>
    <row r="33" spans="1:20">
      <c r="A33" s="34"/>
      <c r="B33" t="s">
        <v>13</v>
      </c>
      <c r="C33" s="2">
        <f t="shared" si="4"/>
        <v>0.67690949804677925</v>
      </c>
      <c r="D33" s="2">
        <f t="shared" si="4"/>
        <v>0.68189720651531771</v>
      </c>
      <c r="E33" s="2">
        <f t="shared" si="4"/>
        <v>0.66711642528026183</v>
      </c>
      <c r="F33" s="2">
        <f t="shared" si="4"/>
        <v>0.44174683287040173</v>
      </c>
      <c r="G33" s="2">
        <f t="shared" si="4"/>
        <v>0.42008540980032572</v>
      </c>
      <c r="H33" s="2">
        <f t="shared" si="4"/>
        <v>0.54755341616610442</v>
      </c>
      <c r="I33" s="2">
        <f t="shared" si="4"/>
        <v>0.52813924898231046</v>
      </c>
      <c r="J33" s="2">
        <f t="shared" si="4"/>
        <v>0.2203207225698679</v>
      </c>
      <c r="K33" s="2">
        <f t="shared" si="4"/>
        <v>0.17114726755607926</v>
      </c>
    </row>
    <row r="34" spans="1:20">
      <c r="A34" s="34"/>
      <c r="B34" t="s">
        <v>14</v>
      </c>
      <c r="C34" s="2">
        <f t="shared" si="4"/>
        <v>3.8100063745280396E-2</v>
      </c>
      <c r="D34" s="2">
        <f t="shared" si="4"/>
        <v>3.5108447970292854E-2</v>
      </c>
      <c r="E34" s="2">
        <f t="shared" si="4"/>
        <v>3.4736675901072246E-2</v>
      </c>
      <c r="F34" s="2">
        <f t="shared" si="4"/>
        <v>2.825011855565341E-2</v>
      </c>
      <c r="G34" s="2">
        <f t="shared" si="4"/>
        <v>4.7007450915013405E-2</v>
      </c>
      <c r="H34" s="2">
        <f t="shared" si="4"/>
        <v>0.11084711593845141</v>
      </c>
      <c r="I34" s="2">
        <f t="shared" si="4"/>
        <v>8.3083856201971965E-2</v>
      </c>
      <c r="J34" s="2">
        <f t="shared" si="4"/>
        <v>0.17715268198084727</v>
      </c>
      <c r="K34" s="2">
        <f t="shared" si="4"/>
        <v>9.4116475569505503E-2</v>
      </c>
    </row>
    <row r="35" spans="1:20">
      <c r="A35" s="34"/>
      <c r="B35" t="s">
        <v>9</v>
      </c>
      <c r="C35" s="2">
        <f t="shared" si="4"/>
        <v>5.3104722054232521E-2</v>
      </c>
      <c r="D35" s="2">
        <f t="shared" si="4"/>
        <v>6.074774242552114E-2</v>
      </c>
      <c r="E35" s="2">
        <f t="shared" si="4"/>
        <v>5.9368136994559832E-2</v>
      </c>
      <c r="F35" s="2">
        <f t="shared" si="4"/>
        <v>6.020933541088002E-2</v>
      </c>
      <c r="G35" s="2">
        <f t="shared" si="4"/>
        <v>5.7266886389576416E-2</v>
      </c>
      <c r="H35" s="2">
        <f t="shared" si="4"/>
        <v>3.6215337776680658E-2</v>
      </c>
      <c r="I35" s="2">
        <f t="shared" si="4"/>
        <v>4.6184859897185897E-2</v>
      </c>
      <c r="J35" s="2">
        <f t="shared" si="4"/>
        <v>2.6747613684577638E-2</v>
      </c>
      <c r="K35" s="2">
        <f t="shared" si="4"/>
        <v>9.385508701541985E-2</v>
      </c>
    </row>
    <row r="36" spans="1:20">
      <c r="A36" s="34"/>
      <c r="B36" t="s">
        <v>15</v>
      </c>
      <c r="C36" s="2">
        <f t="shared" si="4"/>
        <v>3.3539824455304748E-2</v>
      </c>
      <c r="D36" s="2">
        <f t="shared" si="4"/>
        <v>4.2045742256730523E-2</v>
      </c>
      <c r="E36" s="2">
        <f t="shared" si="4"/>
        <v>4.5387342644293567E-2</v>
      </c>
      <c r="F36" s="2">
        <f t="shared" si="4"/>
        <v>2.2855836325452204E-2</v>
      </c>
      <c r="G36" s="2">
        <f t="shared" si="4"/>
        <v>2.6289803403567718E-2</v>
      </c>
      <c r="H36" s="2">
        <f t="shared" si="4"/>
        <v>3.9993554403576617E-2</v>
      </c>
      <c r="I36" s="2">
        <f t="shared" si="4"/>
        <v>3.1113488770871937E-2</v>
      </c>
      <c r="J36" s="2">
        <f t="shared" si="4"/>
        <v>8.7471205386397619E-2</v>
      </c>
      <c r="K36" s="2">
        <f t="shared" si="4"/>
        <v>2.4132801981574182E-2</v>
      </c>
    </row>
    <row r="37" spans="1:20">
      <c r="A37" s="34"/>
      <c r="B37" t="s">
        <v>16</v>
      </c>
      <c r="C37" s="2">
        <f t="shared" si="4"/>
        <v>5.4853631029241103E-2</v>
      </c>
      <c r="D37" s="2">
        <f t="shared" si="4"/>
        <v>4.3683011224575914E-2</v>
      </c>
      <c r="E37" s="2">
        <f t="shared" si="4"/>
        <v>4.2645728967803984E-2</v>
      </c>
      <c r="F37" s="2">
        <f t="shared" si="4"/>
        <v>3.014700901022966E-2</v>
      </c>
      <c r="G37" s="2">
        <f t="shared" si="4"/>
        <v>3.811380278800159E-2</v>
      </c>
      <c r="H37" s="2">
        <f t="shared" si="4"/>
        <v>7.3514084313886827E-2</v>
      </c>
      <c r="I37" s="2">
        <f t="shared" si="4"/>
        <v>3.9910436233645222E-2</v>
      </c>
      <c r="J37" s="2">
        <f t="shared" si="4"/>
        <v>0.14184831986067517</v>
      </c>
      <c r="K37" s="2">
        <f t="shared" si="4"/>
        <v>8.9121049869201996E-2</v>
      </c>
    </row>
    <row r="38" spans="1:20">
      <c r="B38" t="s">
        <v>21</v>
      </c>
      <c r="C38" s="2">
        <f>C32+C33+C34+C36</f>
        <v>0.80469426782824738</v>
      </c>
      <c r="D38" s="2">
        <f t="shared" ref="D38:K38" si="5">D32+D33+D34+D36</f>
        <v>0.81532618786395472</v>
      </c>
      <c r="E38" s="2">
        <f t="shared" si="5"/>
        <v>0.81219228616131023</v>
      </c>
      <c r="F38" s="2">
        <f t="shared" si="5"/>
        <v>0.81078517715601917</v>
      </c>
      <c r="G38" s="2">
        <f t="shared" si="5"/>
        <v>0.77953114379881239</v>
      </c>
      <c r="H38" s="2">
        <f t="shared" si="5"/>
        <v>0.76249691434213784</v>
      </c>
      <c r="I38" s="2">
        <f t="shared" si="5"/>
        <v>0.76909341486659333</v>
      </c>
      <c r="J38" s="2">
        <f t="shared" si="5"/>
        <v>0.50475485981993506</v>
      </c>
      <c r="K38" s="2">
        <f t="shared" si="5"/>
        <v>0.46426548779045773</v>
      </c>
    </row>
    <row r="40" spans="1:20">
      <c r="K40" s="35" t="s">
        <v>34</v>
      </c>
      <c r="L40" s="35"/>
      <c r="M40" s="35"/>
      <c r="N40" s="35"/>
      <c r="O40" s="35"/>
      <c r="P40" s="35"/>
      <c r="Q40" s="35"/>
      <c r="R40" s="35"/>
      <c r="S40" s="35"/>
      <c r="T40" s="35"/>
    </row>
    <row r="41" spans="1:20">
      <c r="K41" t="s">
        <v>32</v>
      </c>
      <c r="O41" t="s">
        <v>33</v>
      </c>
      <c r="R41" t="s">
        <v>39</v>
      </c>
    </row>
    <row r="42" spans="1:20">
      <c r="A42" s="3"/>
      <c r="B42" s="3" t="s">
        <v>22</v>
      </c>
      <c r="C42" s="3" t="s">
        <v>23</v>
      </c>
      <c r="D42" s="3" t="s">
        <v>24</v>
      </c>
      <c r="E42" s="3" t="s">
        <v>25</v>
      </c>
      <c r="F42" s="3" t="s">
        <v>26</v>
      </c>
      <c r="G42" s="3" t="s">
        <v>31</v>
      </c>
      <c r="L42" t="s">
        <v>11</v>
      </c>
      <c r="M42" t="s">
        <v>37</v>
      </c>
      <c r="N42" t="s">
        <v>38</v>
      </c>
      <c r="O42" t="s">
        <v>11</v>
      </c>
      <c r="P42" t="s">
        <v>37</v>
      </c>
      <c r="Q42" t="s">
        <v>38</v>
      </c>
      <c r="R42" t="s">
        <v>11</v>
      </c>
      <c r="S42" t="s">
        <v>37</v>
      </c>
      <c r="T42" t="s">
        <v>38</v>
      </c>
    </row>
    <row r="43" spans="1:20">
      <c r="A43" s="3" t="s">
        <v>27</v>
      </c>
      <c r="B43" s="4">
        <v>9126</v>
      </c>
      <c r="C43" s="4">
        <v>11747</v>
      </c>
      <c r="D43" s="4">
        <v>63634</v>
      </c>
      <c r="E43" s="4">
        <v>73681</v>
      </c>
      <c r="F43" s="4">
        <v>136980</v>
      </c>
      <c r="K43" t="s">
        <v>35</v>
      </c>
      <c r="L43">
        <v>8492</v>
      </c>
      <c r="M43">
        <v>44032</v>
      </c>
      <c r="N43">
        <v>19269</v>
      </c>
      <c r="O43">
        <v>2812</v>
      </c>
      <c r="P43">
        <v>24042</v>
      </c>
      <c r="Q43">
        <v>6633</v>
      </c>
      <c r="R43">
        <v>1950</v>
      </c>
      <c r="S43">
        <v>23227</v>
      </c>
      <c r="T43">
        <v>5046</v>
      </c>
    </row>
    <row r="44" spans="1:20">
      <c r="A44" s="3" t="s">
        <v>28</v>
      </c>
      <c r="B44" s="4">
        <v>14962</v>
      </c>
      <c r="C44" s="4">
        <v>14528</v>
      </c>
      <c r="D44" s="4">
        <v>68589</v>
      </c>
      <c r="E44" s="4">
        <v>76230</v>
      </c>
      <c r="F44" s="4">
        <v>142631</v>
      </c>
      <c r="K44" t="s">
        <v>36</v>
      </c>
      <c r="L44">
        <v>8425</v>
      </c>
      <c r="M44">
        <v>44281</v>
      </c>
      <c r="N44">
        <v>23964</v>
      </c>
      <c r="O44">
        <v>3779</v>
      </c>
      <c r="P44">
        <v>29034</v>
      </c>
      <c r="Q44">
        <v>6726</v>
      </c>
      <c r="R44">
        <v>2728</v>
      </c>
      <c r="S44">
        <v>28104</v>
      </c>
      <c r="T44">
        <v>5083</v>
      </c>
    </row>
    <row r="45" spans="1:20">
      <c r="A45" s="3" t="s">
        <v>29</v>
      </c>
      <c r="B45" s="3">
        <v>74</v>
      </c>
      <c r="C45" s="3">
        <v>55</v>
      </c>
      <c r="D45" s="3">
        <v>446</v>
      </c>
      <c r="E45" s="3">
        <v>533</v>
      </c>
      <c r="F45" s="3">
        <v>969</v>
      </c>
      <c r="K45" t="s">
        <v>35</v>
      </c>
      <c r="L45" s="2">
        <f>L43/(L43+M43)</f>
        <v>0.16167847079430356</v>
      </c>
      <c r="M45" s="2"/>
      <c r="N45" s="2">
        <f>N43/(N43+M43)</f>
        <v>0.30440277404780336</v>
      </c>
      <c r="O45" s="2">
        <f t="shared" ref="O45" si="6">O43/(O43+P43)</f>
        <v>0.10471438147017204</v>
      </c>
      <c r="P45" s="2"/>
      <c r="Q45" s="2">
        <f t="shared" ref="Q45" si="7">Q43/(Q43+P43)</f>
        <v>0.21623471882640588</v>
      </c>
      <c r="R45" s="2">
        <f t="shared" ref="R45" si="8">R43/(R43+S43)</f>
        <v>7.7451642372006191E-2</v>
      </c>
      <c r="S45" s="2"/>
      <c r="T45" s="2">
        <f t="shared" ref="T45:T46" si="9">T43/(T43+S43)</f>
        <v>0.17847416262865631</v>
      </c>
    </row>
    <row r="46" spans="1:20">
      <c r="A46" s="3" t="s">
        <v>30</v>
      </c>
      <c r="B46" s="4">
        <v>24162</v>
      </c>
      <c r="C46" s="4">
        <v>26330</v>
      </c>
      <c r="D46" s="4">
        <v>132669</v>
      </c>
      <c r="E46" s="4">
        <v>150444</v>
      </c>
      <c r="F46" s="4">
        <v>280580</v>
      </c>
      <c r="K46" t="s">
        <v>36</v>
      </c>
      <c r="L46" s="2">
        <f>L44/(L44+M44)</f>
        <v>0.15984897355139832</v>
      </c>
      <c r="M46" s="2"/>
      <c r="N46" s="2">
        <f>N44/(N44+M44)</f>
        <v>0.35114660414682397</v>
      </c>
      <c r="O46" s="2">
        <f t="shared" ref="O46" si="10">O44/(O44+P44)</f>
        <v>0.11516776887209337</v>
      </c>
      <c r="P46" s="2"/>
      <c r="Q46" s="2">
        <f t="shared" ref="Q46" si="11">Q44/(Q44+P44)</f>
        <v>0.18808724832214765</v>
      </c>
      <c r="R46" s="2">
        <f t="shared" ref="R46" si="12">R44/(R44+S44)</f>
        <v>8.8479501816294756E-2</v>
      </c>
      <c r="S46" s="2"/>
      <c r="T46" s="2">
        <f t="shared" si="9"/>
        <v>0.15316238286075873</v>
      </c>
    </row>
    <row r="48" spans="1:20">
      <c r="K48" s="35" t="s">
        <v>25</v>
      </c>
      <c r="L48" s="35"/>
      <c r="M48" s="35"/>
      <c r="N48" s="35"/>
      <c r="O48" s="35"/>
      <c r="P48" s="35"/>
      <c r="Q48" s="35"/>
      <c r="R48" s="35"/>
      <c r="S48" s="35"/>
      <c r="T48" s="35"/>
    </row>
    <row r="49" spans="11:20">
      <c r="K49" t="s">
        <v>32</v>
      </c>
      <c r="O49" t="s">
        <v>33</v>
      </c>
      <c r="R49" t="s">
        <v>39</v>
      </c>
    </row>
    <row r="50" spans="11:20">
      <c r="L50" t="s">
        <v>11</v>
      </c>
      <c r="M50" t="s">
        <v>37</v>
      </c>
      <c r="N50" t="s">
        <v>38</v>
      </c>
      <c r="O50" t="s">
        <v>11</v>
      </c>
      <c r="P50" t="s">
        <v>37</v>
      </c>
      <c r="Q50" t="s">
        <v>38</v>
      </c>
      <c r="R50" t="s">
        <v>11</v>
      </c>
      <c r="S50" t="s">
        <v>37</v>
      </c>
      <c r="T50" t="s">
        <v>38</v>
      </c>
    </row>
    <row r="51" spans="11:20">
      <c r="K51" t="s">
        <v>35</v>
      </c>
      <c r="L51">
        <v>12258</v>
      </c>
      <c r="M51">
        <v>47140</v>
      </c>
      <c r="N51">
        <v>26298</v>
      </c>
      <c r="O51">
        <v>5258</v>
      </c>
      <c r="P51">
        <v>26160</v>
      </c>
      <c r="Q51">
        <v>9673</v>
      </c>
      <c r="R51">
        <v>1950</v>
      </c>
      <c r="S51">
        <v>23227</v>
      </c>
      <c r="T51">
        <v>5046</v>
      </c>
    </row>
    <row r="52" spans="11:20">
      <c r="K52" t="s">
        <v>36</v>
      </c>
      <c r="L52">
        <v>11912</v>
      </c>
      <c r="M52">
        <v>44491</v>
      </c>
      <c r="N52">
        <v>31438</v>
      </c>
      <c r="O52">
        <v>6525</v>
      </c>
      <c r="P52">
        <v>32171</v>
      </c>
      <c r="Q52">
        <v>12556</v>
      </c>
      <c r="R52">
        <v>4292</v>
      </c>
      <c r="S52">
        <v>25387</v>
      </c>
      <c r="T52">
        <v>7822</v>
      </c>
    </row>
    <row r="53" spans="11:20">
      <c r="K53" t="s">
        <v>35</v>
      </c>
      <c r="L53" s="2">
        <f>L51/(L51+M51)</f>
        <v>0.20637058486817739</v>
      </c>
      <c r="M53" s="2"/>
      <c r="N53" s="2">
        <f>N51/(N51+M51)</f>
        <v>0.35809798741795801</v>
      </c>
      <c r="O53" s="2">
        <f t="shared" ref="O53" si="13">O51/(O51+P51)</f>
        <v>0.16735629257113757</v>
      </c>
      <c r="P53" s="2"/>
      <c r="Q53" s="2">
        <f t="shared" ref="Q53" si="14">Q51/(Q51+P51)</f>
        <v>0.26994669717857839</v>
      </c>
      <c r="R53" s="2">
        <f t="shared" ref="R53" si="15">R51/(R51+S51)</f>
        <v>7.7451642372006191E-2</v>
      </c>
      <c r="S53" s="2"/>
      <c r="T53" s="2">
        <f t="shared" ref="T53:T54" si="16">T51/(T51+S51)</f>
        <v>0.17847416262865631</v>
      </c>
    </row>
    <row r="54" spans="11:20">
      <c r="K54" t="s">
        <v>36</v>
      </c>
      <c r="L54" s="2">
        <f>L52/(L52+M52)</f>
        <v>0.21119444001205609</v>
      </c>
      <c r="M54" s="2"/>
      <c r="N54" s="2">
        <f>N52/(N52+M52)</f>
        <v>0.41404469965362378</v>
      </c>
      <c r="O54" s="2">
        <f>O52/(O52+P52)</f>
        <v>0.16862207980152988</v>
      </c>
      <c r="P54" s="2"/>
      <c r="Q54" s="2">
        <f>Q52/(Q52+P52)</f>
        <v>0.28072528897533927</v>
      </c>
      <c r="R54" s="2">
        <f>R52/(R52+S52)</f>
        <v>0.14461403686108024</v>
      </c>
      <c r="S54" s="2"/>
      <c r="T54" s="2">
        <f t="shared" si="16"/>
        <v>0.23553855882441507</v>
      </c>
    </row>
    <row r="56" spans="11:20">
      <c r="K56" s="35" t="s">
        <v>833</v>
      </c>
      <c r="L56" s="35"/>
      <c r="M56" s="35"/>
      <c r="N56" s="35"/>
      <c r="O56" s="35"/>
      <c r="P56" s="35"/>
      <c r="Q56" s="35"/>
      <c r="R56" s="35"/>
      <c r="S56" s="35"/>
      <c r="T56" s="35"/>
    </row>
    <row r="57" spans="11:20">
      <c r="K57" t="s">
        <v>32</v>
      </c>
      <c r="O57" t="s">
        <v>33</v>
      </c>
      <c r="R57" t="s">
        <v>39</v>
      </c>
    </row>
    <row r="58" spans="11:20">
      <c r="L58" t="s">
        <v>11</v>
      </c>
      <c r="M58" t="s">
        <v>37</v>
      </c>
      <c r="N58" t="s">
        <v>38</v>
      </c>
      <c r="O58" t="s">
        <v>11</v>
      </c>
      <c r="P58" t="s">
        <v>37</v>
      </c>
      <c r="Q58" t="s">
        <v>38</v>
      </c>
      <c r="R58" t="s">
        <v>11</v>
      </c>
      <c r="S58" t="s">
        <v>37</v>
      </c>
      <c r="T58" t="s">
        <v>38</v>
      </c>
    </row>
    <row r="59" spans="11:20">
      <c r="K59" t="s">
        <v>35</v>
      </c>
      <c r="L59">
        <v>13849</v>
      </c>
      <c r="M59">
        <v>90870</v>
      </c>
      <c r="N59">
        <v>45987</v>
      </c>
      <c r="O59">
        <v>7088</v>
      </c>
      <c r="P59">
        <v>56225</v>
      </c>
      <c r="Q59">
        <v>26077</v>
      </c>
      <c r="R59">
        <v>6047</v>
      </c>
      <c r="S59">
        <v>54595</v>
      </c>
      <c r="T59">
        <v>22232</v>
      </c>
    </row>
    <row r="60" spans="11:20">
      <c r="K60" t="s">
        <v>36</v>
      </c>
      <c r="L60">
        <v>12264</v>
      </c>
      <c r="M60">
        <v>95792</v>
      </c>
      <c r="N60">
        <v>46788</v>
      </c>
      <c r="O60">
        <v>8811</v>
      </c>
      <c r="P60">
        <v>77135</v>
      </c>
      <c r="Q60">
        <v>28627</v>
      </c>
      <c r="R60">
        <v>7541</v>
      </c>
      <c r="S60">
        <v>75331</v>
      </c>
      <c r="T60">
        <v>24706</v>
      </c>
    </row>
    <row r="61" spans="11:20">
      <c r="K61" t="s">
        <v>35</v>
      </c>
      <c r="L61" s="2">
        <f>L59/(L59+M59)</f>
        <v>0.13224916204318224</v>
      </c>
      <c r="M61" s="2"/>
      <c r="N61" s="2">
        <f>N59/(N59+M59)</f>
        <v>0.3360222714219952</v>
      </c>
      <c r="O61" s="2">
        <f t="shared" ref="O61:O62" si="17">O59/(O59+P59)</f>
        <v>0.11195173187181148</v>
      </c>
      <c r="P61" s="2"/>
      <c r="Q61" s="2">
        <f t="shared" ref="Q61:Q62" si="18">Q59/(Q59+P59)</f>
        <v>0.31684527715000849</v>
      </c>
      <c r="R61" s="2">
        <f t="shared" ref="R61:R62" si="19">R59/(R59+S59)</f>
        <v>9.9716368193661156E-2</v>
      </c>
      <c r="S61" s="2"/>
      <c r="T61" s="2">
        <f t="shared" ref="T61:T62" si="20">T59/(T59+S59)</f>
        <v>0.28937743241308395</v>
      </c>
    </row>
    <row r="62" spans="11:20">
      <c r="K62" t="s">
        <v>36</v>
      </c>
      <c r="L62" s="2">
        <f>L60/(L60+M60)</f>
        <v>0.11349670541200858</v>
      </c>
      <c r="M62" s="2"/>
      <c r="N62" s="2">
        <f>N60/(N60+M60)</f>
        <v>0.32815261607518587</v>
      </c>
      <c r="O62" s="2">
        <f t="shared" si="17"/>
        <v>0.10251786005166034</v>
      </c>
      <c r="P62" s="2"/>
      <c r="Q62" s="2">
        <f t="shared" si="18"/>
        <v>0.27067377697093475</v>
      </c>
      <c r="R62" s="2">
        <f t="shared" si="19"/>
        <v>9.099575248576118E-2</v>
      </c>
      <c r="S62" s="2"/>
      <c r="T62" s="2">
        <f t="shared" si="20"/>
        <v>0.2469686216100043</v>
      </c>
    </row>
  </sheetData>
  <mergeCells count="7">
    <mergeCell ref="K48:T48"/>
    <mergeCell ref="K56:T56"/>
    <mergeCell ref="A1:A8"/>
    <mergeCell ref="A11:A18"/>
    <mergeCell ref="A20:A27"/>
    <mergeCell ref="A30:A37"/>
    <mergeCell ref="K40:T40"/>
  </mergeCells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workbookViewId="0">
      <selection activeCell="O1" sqref="O1:S12"/>
    </sheetView>
  </sheetViews>
  <sheetFormatPr baseColWidth="10" defaultRowHeight="15" x14ac:dyDescent="0"/>
  <cols>
    <col min="4" max="4" width="26.6640625" customWidth="1"/>
  </cols>
  <sheetData>
    <row r="1" spans="1:21">
      <c r="A1" t="s">
        <v>215</v>
      </c>
      <c r="E1" s="35"/>
      <c r="F1" s="35"/>
      <c r="H1" t="s">
        <v>178</v>
      </c>
      <c r="I1" t="s">
        <v>177</v>
      </c>
      <c r="J1" s="35" t="s">
        <v>179</v>
      </c>
      <c r="K1" s="35"/>
      <c r="L1" s="35" t="s">
        <v>180</v>
      </c>
      <c r="M1" s="35"/>
      <c r="N1" s="35"/>
      <c r="O1" s="7"/>
      <c r="P1" s="7"/>
      <c r="Q1" s="36" t="s">
        <v>180</v>
      </c>
      <c r="R1" s="36"/>
      <c r="S1" s="36"/>
    </row>
    <row r="2" spans="1:21">
      <c r="A2" t="s">
        <v>112</v>
      </c>
      <c r="B2">
        <v>45736956</v>
      </c>
      <c r="C2">
        <v>45737187</v>
      </c>
      <c r="D2" t="s">
        <v>206</v>
      </c>
      <c r="E2" t="s">
        <v>13</v>
      </c>
      <c r="F2" t="s">
        <v>207</v>
      </c>
      <c r="H2" t="s">
        <v>95</v>
      </c>
      <c r="L2" t="s">
        <v>181</v>
      </c>
      <c r="M2" t="s">
        <v>182</v>
      </c>
      <c r="N2">
        <v>3</v>
      </c>
      <c r="O2" s="7"/>
      <c r="P2" s="7" t="s">
        <v>30</v>
      </c>
      <c r="Q2" s="7"/>
      <c r="R2" s="7"/>
      <c r="S2" s="7"/>
      <c r="T2" s="7"/>
      <c r="U2" s="7"/>
    </row>
    <row r="3" spans="1:21">
      <c r="A3" t="s">
        <v>112</v>
      </c>
      <c r="B3">
        <v>45813150</v>
      </c>
      <c r="C3">
        <v>45813238</v>
      </c>
      <c r="D3" t="s">
        <v>208</v>
      </c>
      <c r="E3" t="s">
        <v>13</v>
      </c>
      <c r="F3" t="s">
        <v>209</v>
      </c>
      <c r="H3" t="s">
        <v>95</v>
      </c>
      <c r="J3" t="s">
        <v>175</v>
      </c>
      <c r="K3">
        <v>2</v>
      </c>
      <c r="L3" s="5">
        <v>2</v>
      </c>
      <c r="M3" s="5">
        <v>2</v>
      </c>
      <c r="N3" s="5">
        <v>2</v>
      </c>
      <c r="O3" s="7"/>
      <c r="P3" s="7"/>
      <c r="Q3" s="7" t="s">
        <v>181</v>
      </c>
      <c r="R3" s="7" t="s">
        <v>182</v>
      </c>
      <c r="S3" s="7">
        <v>3</v>
      </c>
      <c r="T3" s="7"/>
      <c r="U3" s="7" t="s">
        <v>31</v>
      </c>
    </row>
    <row r="4" spans="1:21">
      <c r="A4" t="s">
        <v>112</v>
      </c>
      <c r="B4">
        <v>45826372</v>
      </c>
      <c r="C4">
        <v>45826373</v>
      </c>
      <c r="D4" t="s">
        <v>210</v>
      </c>
      <c r="E4">
        <v>0.66669999999999996</v>
      </c>
      <c r="F4" t="s">
        <v>15</v>
      </c>
      <c r="H4" t="s">
        <v>95</v>
      </c>
      <c r="J4" t="s">
        <v>176</v>
      </c>
      <c r="K4">
        <v>1</v>
      </c>
      <c r="L4" s="5">
        <v>1</v>
      </c>
      <c r="M4" s="5">
        <v>1</v>
      </c>
      <c r="N4" s="5">
        <v>0</v>
      </c>
      <c r="O4" s="7" t="s">
        <v>175</v>
      </c>
      <c r="P4" s="8">
        <v>34</v>
      </c>
      <c r="Q4" s="8">
        <v>34</v>
      </c>
      <c r="R4" s="8">
        <v>31</v>
      </c>
      <c r="S4" s="8">
        <v>26</v>
      </c>
      <c r="T4" s="7"/>
      <c r="U4" s="7"/>
    </row>
    <row r="5" spans="1:21">
      <c r="O5" s="7" t="s">
        <v>176</v>
      </c>
      <c r="P5" s="8">
        <v>20</v>
      </c>
      <c r="Q5" s="8">
        <v>19</v>
      </c>
      <c r="R5" s="8">
        <v>18</v>
      </c>
      <c r="S5" s="8">
        <v>14</v>
      </c>
      <c r="T5" s="7"/>
      <c r="U5" s="7"/>
    </row>
    <row r="6" spans="1:21">
      <c r="A6" t="s">
        <v>216</v>
      </c>
      <c r="L6" t="s">
        <v>181</v>
      </c>
      <c r="M6" t="s">
        <v>182</v>
      </c>
      <c r="N6">
        <v>3</v>
      </c>
      <c r="O6" s="7"/>
      <c r="P6" s="7"/>
      <c r="Q6" s="33">
        <f>Q4/$P4</f>
        <v>1</v>
      </c>
      <c r="R6" s="33">
        <f t="shared" ref="R6:S7" si="0">R4/$P4</f>
        <v>0.91176470588235292</v>
      </c>
      <c r="S6" s="33">
        <f t="shared" si="0"/>
        <v>0.76470588235294112</v>
      </c>
      <c r="T6" s="7"/>
      <c r="U6" s="7">
        <v>0.86</v>
      </c>
    </row>
    <row r="7" spans="1:21">
      <c r="A7" t="s">
        <v>112</v>
      </c>
      <c r="B7">
        <v>46276823</v>
      </c>
      <c r="C7">
        <v>46276824</v>
      </c>
      <c r="D7" t="s">
        <v>211</v>
      </c>
      <c r="E7">
        <v>0.33329999999999999</v>
      </c>
      <c r="F7" t="s">
        <v>9</v>
      </c>
      <c r="H7" t="s">
        <v>94</v>
      </c>
      <c r="J7" t="s">
        <v>175</v>
      </c>
      <c r="K7">
        <v>1</v>
      </c>
      <c r="L7" s="5">
        <v>1</v>
      </c>
      <c r="M7" s="5">
        <v>1</v>
      </c>
      <c r="N7" s="5">
        <v>1</v>
      </c>
      <c r="O7" s="7"/>
      <c r="P7" s="7"/>
      <c r="Q7" s="33">
        <f>Q5/$P5</f>
        <v>0.95</v>
      </c>
      <c r="R7" s="33">
        <f t="shared" si="0"/>
        <v>0.9</v>
      </c>
      <c r="S7" s="33">
        <f t="shared" si="0"/>
        <v>0.7</v>
      </c>
      <c r="T7" s="7"/>
      <c r="U7" s="7"/>
    </row>
    <row r="8" spans="1:21">
      <c r="A8" t="s">
        <v>112</v>
      </c>
      <c r="B8">
        <v>46332752</v>
      </c>
      <c r="C8">
        <v>46332901</v>
      </c>
      <c r="D8" t="s">
        <v>212</v>
      </c>
      <c r="E8" t="s">
        <v>13</v>
      </c>
      <c r="F8" t="s">
        <v>213</v>
      </c>
      <c r="H8" t="s">
        <v>95</v>
      </c>
      <c r="J8" t="s">
        <v>176</v>
      </c>
      <c r="K8">
        <v>1</v>
      </c>
      <c r="L8" s="5">
        <v>1</v>
      </c>
      <c r="M8" s="5">
        <v>1</v>
      </c>
      <c r="N8" s="5">
        <v>1</v>
      </c>
      <c r="O8" s="7"/>
      <c r="P8" s="7"/>
      <c r="Q8" s="36" t="s">
        <v>187</v>
      </c>
      <c r="R8" s="36"/>
      <c r="S8" s="36"/>
      <c r="T8" s="7"/>
      <c r="U8" s="7"/>
    </row>
    <row r="9" spans="1:21">
      <c r="A9" t="s">
        <v>112</v>
      </c>
      <c r="B9">
        <v>46381371</v>
      </c>
      <c r="C9">
        <v>46381372</v>
      </c>
      <c r="D9" t="s">
        <v>214</v>
      </c>
      <c r="E9">
        <v>1</v>
      </c>
      <c r="F9" t="s">
        <v>13</v>
      </c>
      <c r="H9" t="s">
        <v>95</v>
      </c>
      <c r="O9" s="7" t="s">
        <v>175</v>
      </c>
      <c r="P9" s="7"/>
      <c r="Q9" s="7" t="s">
        <v>341</v>
      </c>
      <c r="R9" s="7" t="s">
        <v>342</v>
      </c>
      <c r="S9" s="7" t="s">
        <v>343</v>
      </c>
      <c r="T9" s="7"/>
      <c r="U9" s="7">
        <v>0.17</v>
      </c>
    </row>
    <row r="10" spans="1:21">
      <c r="L10" t="s">
        <v>181</v>
      </c>
      <c r="M10" t="s">
        <v>182</v>
      </c>
      <c r="N10">
        <v>3</v>
      </c>
      <c r="O10" s="7" t="s">
        <v>176</v>
      </c>
      <c r="P10" s="7"/>
      <c r="Q10" s="7" t="s">
        <v>338</v>
      </c>
      <c r="R10" s="7" t="s">
        <v>339</v>
      </c>
      <c r="S10" s="7" t="s">
        <v>340</v>
      </c>
      <c r="T10" s="7"/>
      <c r="U10" s="7"/>
    </row>
    <row r="11" spans="1:21">
      <c r="A11" t="s">
        <v>217</v>
      </c>
      <c r="O11" s="7"/>
      <c r="P11" s="7"/>
      <c r="Q11" s="33">
        <f>1-34/42</f>
        <v>0.19047619047619047</v>
      </c>
      <c r="R11" s="33">
        <f>1-31/32</f>
        <v>3.125E-2</v>
      </c>
      <c r="S11" s="33">
        <f>1-25/25</f>
        <v>0</v>
      </c>
      <c r="T11" s="7"/>
      <c r="U11" s="7"/>
    </row>
    <row r="12" spans="1:21">
      <c r="A12" t="s">
        <v>218</v>
      </c>
      <c r="B12">
        <v>81714440</v>
      </c>
      <c r="C12">
        <v>81714441</v>
      </c>
      <c r="D12" t="s">
        <v>219</v>
      </c>
      <c r="E12">
        <v>1</v>
      </c>
      <c r="F12" t="s">
        <v>13</v>
      </c>
      <c r="H12" t="s">
        <v>95</v>
      </c>
      <c r="J12" t="s">
        <v>175</v>
      </c>
      <c r="K12">
        <v>7</v>
      </c>
      <c r="L12" s="5">
        <v>7</v>
      </c>
      <c r="M12" s="5">
        <v>7</v>
      </c>
      <c r="N12" s="5">
        <v>6</v>
      </c>
      <c r="O12" s="7"/>
      <c r="P12" s="7"/>
      <c r="Q12" s="33">
        <f>1-19/26</f>
        <v>0.26923076923076927</v>
      </c>
      <c r="R12" s="33">
        <f>1-18/19</f>
        <v>5.2631578947368474E-2</v>
      </c>
      <c r="S12" s="33">
        <f>1-14/15</f>
        <v>6.6666666666666652E-2</v>
      </c>
      <c r="T12" s="7"/>
      <c r="U12" s="7"/>
    </row>
    <row r="13" spans="1:21">
      <c r="A13" t="s">
        <v>218</v>
      </c>
      <c r="B13">
        <v>81716585</v>
      </c>
      <c r="C13">
        <v>81717735</v>
      </c>
      <c r="D13" t="s">
        <v>220</v>
      </c>
      <c r="E13" t="s">
        <v>13</v>
      </c>
      <c r="F13" t="s">
        <v>221</v>
      </c>
      <c r="H13" t="s">
        <v>95</v>
      </c>
      <c r="J13" t="s">
        <v>176</v>
      </c>
      <c r="K13">
        <v>7</v>
      </c>
      <c r="L13" s="5">
        <v>6</v>
      </c>
      <c r="M13" s="5">
        <v>5</v>
      </c>
      <c r="N13" s="5">
        <v>4</v>
      </c>
      <c r="O13" s="9"/>
      <c r="P13" s="9"/>
      <c r="Q13" s="9"/>
      <c r="R13" s="9"/>
      <c r="S13" s="9"/>
      <c r="T13" s="9"/>
      <c r="U13" s="9"/>
    </row>
    <row r="14" spans="1:21">
      <c r="A14" t="s">
        <v>218</v>
      </c>
      <c r="B14">
        <v>81754319</v>
      </c>
      <c r="C14">
        <v>81754320</v>
      </c>
      <c r="D14" t="s">
        <v>222</v>
      </c>
      <c r="E14">
        <v>1</v>
      </c>
      <c r="F14" t="s">
        <v>13</v>
      </c>
      <c r="H14" t="s">
        <v>95</v>
      </c>
    </row>
    <row r="15" spans="1:21">
      <c r="A15" t="s">
        <v>218</v>
      </c>
      <c r="B15">
        <v>81769519</v>
      </c>
      <c r="C15">
        <v>81769846</v>
      </c>
      <c r="D15" t="s">
        <v>223</v>
      </c>
      <c r="E15" t="s">
        <v>13</v>
      </c>
      <c r="F15" t="s">
        <v>224</v>
      </c>
      <c r="H15" t="s">
        <v>95</v>
      </c>
    </row>
    <row r="16" spans="1:21">
      <c r="A16" t="s">
        <v>218</v>
      </c>
      <c r="B16">
        <v>81778023</v>
      </c>
      <c r="C16">
        <v>81778081</v>
      </c>
      <c r="D16" t="s">
        <v>225</v>
      </c>
      <c r="E16" t="s">
        <v>13</v>
      </c>
      <c r="F16" t="s">
        <v>226</v>
      </c>
      <c r="H16" t="s">
        <v>95</v>
      </c>
    </row>
    <row r="17" spans="1:14">
      <c r="A17" t="s">
        <v>218</v>
      </c>
      <c r="B17">
        <v>81788292</v>
      </c>
      <c r="C17">
        <v>81788293</v>
      </c>
      <c r="D17" t="s">
        <v>227</v>
      </c>
      <c r="E17">
        <v>0.33329999999999999</v>
      </c>
      <c r="F17" t="s">
        <v>9</v>
      </c>
      <c r="H17" t="s">
        <v>94</v>
      </c>
    </row>
    <row r="18" spans="1:14">
      <c r="A18" t="s">
        <v>218</v>
      </c>
      <c r="B18">
        <v>81788292</v>
      </c>
      <c r="C18">
        <v>81788293</v>
      </c>
      <c r="D18" t="s">
        <v>228</v>
      </c>
      <c r="E18">
        <v>1</v>
      </c>
      <c r="F18" t="s">
        <v>13</v>
      </c>
      <c r="H18" t="s">
        <v>94</v>
      </c>
      <c r="I18" t="s">
        <v>234</v>
      </c>
    </row>
    <row r="19" spans="1:14">
      <c r="A19" t="s">
        <v>218</v>
      </c>
      <c r="B19">
        <v>81805757</v>
      </c>
      <c r="C19">
        <v>81805942</v>
      </c>
      <c r="D19" t="s">
        <v>229</v>
      </c>
      <c r="E19" t="s">
        <v>13</v>
      </c>
      <c r="F19" t="s">
        <v>230</v>
      </c>
      <c r="H19" t="s">
        <v>95</v>
      </c>
    </row>
    <row r="20" spans="1:14">
      <c r="A20" t="s">
        <v>218</v>
      </c>
      <c r="B20">
        <v>81819589</v>
      </c>
      <c r="C20">
        <v>81819590</v>
      </c>
      <c r="D20" t="s">
        <v>231</v>
      </c>
      <c r="E20">
        <v>0.33329999999999999</v>
      </c>
      <c r="F20" t="s">
        <v>9</v>
      </c>
      <c r="H20" t="s">
        <v>95</v>
      </c>
    </row>
    <row r="21" spans="1:14">
      <c r="A21" t="s">
        <v>218</v>
      </c>
      <c r="B21">
        <v>81820808</v>
      </c>
      <c r="C21">
        <v>81820809</v>
      </c>
      <c r="D21" t="s">
        <v>232</v>
      </c>
      <c r="E21">
        <v>0.66669999999999996</v>
      </c>
      <c r="F21" t="s">
        <v>15</v>
      </c>
      <c r="H21" t="s">
        <v>95</v>
      </c>
    </row>
    <row r="22" spans="1:14">
      <c r="A22" t="s">
        <v>218</v>
      </c>
      <c r="B22">
        <v>81824016</v>
      </c>
      <c r="C22">
        <v>81824066</v>
      </c>
      <c r="D22" t="s">
        <v>233</v>
      </c>
      <c r="E22" t="s">
        <v>11</v>
      </c>
      <c r="F22" t="s">
        <v>233</v>
      </c>
      <c r="H22" t="s">
        <v>94</v>
      </c>
      <c r="I22" t="s">
        <v>235</v>
      </c>
    </row>
    <row r="23" spans="1:14">
      <c r="A23" t="s">
        <v>218</v>
      </c>
      <c r="B23">
        <v>81827444</v>
      </c>
      <c r="C23">
        <v>81827445</v>
      </c>
      <c r="D23" t="s">
        <v>236</v>
      </c>
      <c r="E23">
        <v>1</v>
      </c>
      <c r="F23" t="s">
        <v>13</v>
      </c>
      <c r="H23" t="s">
        <v>95</v>
      </c>
    </row>
    <row r="24" spans="1:14">
      <c r="A24" t="s">
        <v>218</v>
      </c>
      <c r="B24">
        <v>81864253</v>
      </c>
      <c r="C24">
        <v>81864319</v>
      </c>
      <c r="D24" t="s">
        <v>237</v>
      </c>
      <c r="E24" t="s">
        <v>12</v>
      </c>
      <c r="F24" t="s">
        <v>238</v>
      </c>
      <c r="H24" t="s">
        <v>95</v>
      </c>
    </row>
    <row r="25" spans="1:14">
      <c r="A25" t="s">
        <v>218</v>
      </c>
      <c r="B25">
        <v>81865711</v>
      </c>
      <c r="C25">
        <v>81866735</v>
      </c>
      <c r="D25" t="s">
        <v>239</v>
      </c>
      <c r="E25" t="s">
        <v>13</v>
      </c>
      <c r="F25" t="s">
        <v>240</v>
      </c>
      <c r="H25" t="s">
        <v>95</v>
      </c>
    </row>
    <row r="26" spans="1:14">
      <c r="A26" t="s">
        <v>218</v>
      </c>
      <c r="B26">
        <v>81877760</v>
      </c>
      <c r="C26">
        <v>81877818</v>
      </c>
      <c r="D26" t="s">
        <v>241</v>
      </c>
      <c r="E26" t="s">
        <v>13</v>
      </c>
      <c r="F26" t="s">
        <v>242</v>
      </c>
      <c r="H26" t="s">
        <v>95</v>
      </c>
      <c r="L26" t="s">
        <v>181</v>
      </c>
      <c r="M26" t="s">
        <v>182</v>
      </c>
      <c r="N26">
        <v>3</v>
      </c>
    </row>
    <row r="27" spans="1:14">
      <c r="A27" t="s">
        <v>218</v>
      </c>
      <c r="B27">
        <v>81881655</v>
      </c>
      <c r="C27">
        <v>81881656</v>
      </c>
      <c r="D27" t="s">
        <v>243</v>
      </c>
      <c r="E27">
        <v>1</v>
      </c>
      <c r="F27" t="s">
        <v>13</v>
      </c>
      <c r="H27" t="s">
        <v>95</v>
      </c>
      <c r="J27" t="s">
        <v>175</v>
      </c>
      <c r="K27">
        <v>0</v>
      </c>
      <c r="L27" s="5">
        <v>0</v>
      </c>
      <c r="M27" s="5">
        <v>0</v>
      </c>
      <c r="N27" s="5">
        <v>0</v>
      </c>
    </row>
    <row r="28" spans="1:14">
      <c r="J28" t="s">
        <v>176</v>
      </c>
      <c r="K28">
        <v>0</v>
      </c>
      <c r="L28" s="5">
        <v>0</v>
      </c>
      <c r="M28" s="5">
        <v>0</v>
      </c>
      <c r="N28" s="5">
        <v>0</v>
      </c>
    </row>
    <row r="29" spans="1:14">
      <c r="A29" t="s">
        <v>244</v>
      </c>
    </row>
    <row r="30" spans="1:14">
      <c r="A30" t="s">
        <v>245</v>
      </c>
      <c r="B30">
        <v>62533372</v>
      </c>
      <c r="C30">
        <v>62533468</v>
      </c>
      <c r="D30" t="s">
        <v>246</v>
      </c>
      <c r="E30" t="s">
        <v>11</v>
      </c>
      <c r="F30" t="s">
        <v>246</v>
      </c>
      <c r="H30" t="s">
        <v>94</v>
      </c>
      <c r="L30" t="s">
        <v>181</v>
      </c>
      <c r="M30" t="s">
        <v>182</v>
      </c>
      <c r="N30">
        <v>3</v>
      </c>
    </row>
    <row r="31" spans="1:14">
      <c r="J31" t="s">
        <v>175</v>
      </c>
      <c r="K31">
        <v>0</v>
      </c>
      <c r="L31" s="5">
        <v>0</v>
      </c>
      <c r="M31" s="5">
        <v>0</v>
      </c>
      <c r="N31" s="5">
        <v>0</v>
      </c>
    </row>
    <row r="32" spans="1:14">
      <c r="H32" s="6"/>
      <c r="J32" t="s">
        <v>176</v>
      </c>
      <c r="K32">
        <v>0</v>
      </c>
      <c r="L32" s="5">
        <v>0</v>
      </c>
      <c r="M32" s="5">
        <v>0</v>
      </c>
      <c r="N32" s="5">
        <v>0</v>
      </c>
    </row>
    <row r="33" spans="1:14">
      <c r="A33" t="s">
        <v>247</v>
      </c>
    </row>
    <row r="34" spans="1:14">
      <c r="A34" t="s">
        <v>136</v>
      </c>
      <c r="B34">
        <v>99554278</v>
      </c>
      <c r="C34">
        <v>99554279</v>
      </c>
      <c r="D34" t="s">
        <v>147</v>
      </c>
      <c r="E34">
        <v>1</v>
      </c>
      <c r="F34" t="s">
        <v>13</v>
      </c>
      <c r="H34" t="s">
        <v>95</v>
      </c>
      <c r="L34" t="s">
        <v>181</v>
      </c>
      <c r="M34" t="s">
        <v>182</v>
      </c>
      <c r="N34">
        <v>3</v>
      </c>
    </row>
    <row r="35" spans="1:14">
      <c r="A35" t="s">
        <v>136</v>
      </c>
      <c r="B35">
        <v>99635138</v>
      </c>
      <c r="C35">
        <v>99635191</v>
      </c>
      <c r="D35" t="s">
        <v>148</v>
      </c>
      <c r="E35" t="s">
        <v>15</v>
      </c>
      <c r="F35" t="s">
        <v>149</v>
      </c>
      <c r="H35" t="s">
        <v>95</v>
      </c>
      <c r="J35" t="s">
        <v>175</v>
      </c>
      <c r="K35">
        <v>1</v>
      </c>
      <c r="L35" s="5">
        <v>1</v>
      </c>
      <c r="M35" s="5">
        <v>1</v>
      </c>
      <c r="N35" s="5">
        <v>0</v>
      </c>
    </row>
    <row r="36" spans="1:14">
      <c r="A36" t="s">
        <v>136</v>
      </c>
      <c r="B36">
        <v>99687999</v>
      </c>
      <c r="C36">
        <v>99688000</v>
      </c>
      <c r="D36" t="s">
        <v>248</v>
      </c>
      <c r="E36">
        <v>1</v>
      </c>
      <c r="F36" t="s">
        <v>13</v>
      </c>
      <c r="H36" t="s">
        <v>95</v>
      </c>
      <c r="J36" t="s">
        <v>176</v>
      </c>
      <c r="K36">
        <v>2</v>
      </c>
      <c r="L36" s="5">
        <v>2</v>
      </c>
      <c r="M36" s="5">
        <v>2</v>
      </c>
      <c r="N36" s="5">
        <v>2</v>
      </c>
    </row>
    <row r="38" spans="1:14">
      <c r="A38" t="s">
        <v>252</v>
      </c>
      <c r="L38" t="s">
        <v>181</v>
      </c>
      <c r="M38" t="s">
        <v>182</v>
      </c>
      <c r="N38">
        <v>3</v>
      </c>
    </row>
    <row r="39" spans="1:14">
      <c r="A39" t="s">
        <v>136</v>
      </c>
      <c r="B39">
        <v>102069345</v>
      </c>
      <c r="C39">
        <v>102069346</v>
      </c>
      <c r="D39" t="s">
        <v>249</v>
      </c>
      <c r="E39">
        <v>1</v>
      </c>
      <c r="F39" t="s">
        <v>13</v>
      </c>
      <c r="H39" t="s">
        <v>95</v>
      </c>
      <c r="J39" t="s">
        <v>175</v>
      </c>
      <c r="K39">
        <v>1</v>
      </c>
      <c r="L39" s="5">
        <v>1</v>
      </c>
      <c r="M39" s="5">
        <v>1</v>
      </c>
      <c r="N39" s="5">
        <v>1</v>
      </c>
    </row>
    <row r="40" spans="1:14">
      <c r="A40" t="s">
        <v>136</v>
      </c>
      <c r="B40">
        <v>102102125</v>
      </c>
      <c r="C40">
        <v>102102384</v>
      </c>
      <c r="D40" t="s">
        <v>250</v>
      </c>
      <c r="E40" t="s">
        <v>13</v>
      </c>
      <c r="F40" t="s">
        <v>251</v>
      </c>
      <c r="H40" t="s">
        <v>95</v>
      </c>
      <c r="J40" t="s">
        <v>176</v>
      </c>
      <c r="K40">
        <v>1</v>
      </c>
      <c r="L40" s="5">
        <v>1</v>
      </c>
      <c r="M40" s="5">
        <v>1</v>
      </c>
      <c r="N40" s="5">
        <v>1</v>
      </c>
    </row>
    <row r="43" spans="1:14">
      <c r="A43" t="s">
        <v>271</v>
      </c>
    </row>
    <row r="44" spans="1:14">
      <c r="A44" t="s">
        <v>272</v>
      </c>
      <c r="B44">
        <v>32567340</v>
      </c>
      <c r="C44">
        <v>32567341</v>
      </c>
      <c r="D44" t="s">
        <v>273</v>
      </c>
      <c r="E44">
        <v>0.33329999999999999</v>
      </c>
      <c r="F44" t="s">
        <v>11</v>
      </c>
      <c r="H44" t="s">
        <v>94</v>
      </c>
    </row>
    <row r="45" spans="1:14">
      <c r="A45" t="s">
        <v>272</v>
      </c>
      <c r="B45">
        <v>32567368</v>
      </c>
      <c r="C45">
        <v>32569266</v>
      </c>
      <c r="D45" t="s">
        <v>274</v>
      </c>
      <c r="E45" t="s">
        <v>11</v>
      </c>
      <c r="F45" t="s">
        <v>274</v>
      </c>
      <c r="H45" t="s">
        <v>94</v>
      </c>
    </row>
    <row r="46" spans="1:14">
      <c r="A46" t="s">
        <v>272</v>
      </c>
      <c r="B46">
        <v>32571261</v>
      </c>
      <c r="C46">
        <v>32588148</v>
      </c>
      <c r="D46" t="s">
        <v>275</v>
      </c>
      <c r="E46" t="s">
        <v>16</v>
      </c>
      <c r="F46" t="s">
        <v>275</v>
      </c>
      <c r="H46" t="s">
        <v>94</v>
      </c>
    </row>
    <row r="47" spans="1:14">
      <c r="A47" t="s">
        <v>272</v>
      </c>
      <c r="B47">
        <v>32572997</v>
      </c>
      <c r="C47">
        <v>32573523</v>
      </c>
      <c r="D47" t="s">
        <v>276</v>
      </c>
      <c r="E47" t="s">
        <v>15</v>
      </c>
      <c r="F47" t="s">
        <v>277</v>
      </c>
      <c r="H47" t="s">
        <v>94</v>
      </c>
    </row>
    <row r="48" spans="1:14">
      <c r="A48" t="s">
        <v>272</v>
      </c>
      <c r="B48">
        <v>32577180</v>
      </c>
      <c r="C48">
        <v>32577181</v>
      </c>
      <c r="D48" t="s">
        <v>278</v>
      </c>
      <c r="E48">
        <v>0.33329999999999999</v>
      </c>
      <c r="F48" t="s">
        <v>16</v>
      </c>
      <c r="H48" t="s">
        <v>94</v>
      </c>
    </row>
    <row r="49" spans="1:8">
      <c r="A49" t="s">
        <v>272</v>
      </c>
      <c r="B49">
        <v>32579630</v>
      </c>
      <c r="C49">
        <v>32579691</v>
      </c>
      <c r="D49" t="s">
        <v>279</v>
      </c>
      <c r="E49" t="s">
        <v>16</v>
      </c>
      <c r="F49" t="s">
        <v>279</v>
      </c>
      <c r="H49" t="s">
        <v>94</v>
      </c>
    </row>
    <row r="50" spans="1:8">
      <c r="A50" t="s">
        <v>272</v>
      </c>
      <c r="B50">
        <v>32579809</v>
      </c>
      <c r="C50">
        <v>32580132</v>
      </c>
      <c r="D50" t="s">
        <v>280</v>
      </c>
      <c r="E50" t="s">
        <v>13</v>
      </c>
      <c r="F50" t="s">
        <v>281</v>
      </c>
      <c r="H50" t="s">
        <v>95</v>
      </c>
    </row>
    <row r="51" spans="1:8">
      <c r="A51" t="s">
        <v>272</v>
      </c>
      <c r="B51">
        <v>32587382</v>
      </c>
      <c r="C51">
        <v>32587383</v>
      </c>
      <c r="D51" t="s">
        <v>282</v>
      </c>
      <c r="E51">
        <v>0.33329999999999999</v>
      </c>
      <c r="F51" t="s">
        <v>16</v>
      </c>
      <c r="H51" t="s">
        <v>94</v>
      </c>
    </row>
    <row r="52" spans="1:8">
      <c r="A52" t="s">
        <v>272</v>
      </c>
      <c r="B52">
        <v>32593819</v>
      </c>
      <c r="C52">
        <v>32593983</v>
      </c>
      <c r="D52" t="s">
        <v>283</v>
      </c>
      <c r="E52" t="s">
        <v>11</v>
      </c>
      <c r="F52" t="s">
        <v>283</v>
      </c>
      <c r="H52" t="s">
        <v>95</v>
      </c>
    </row>
    <row r="53" spans="1:8">
      <c r="A53" t="s">
        <v>272</v>
      </c>
      <c r="B53">
        <v>32594178</v>
      </c>
      <c r="C53">
        <v>32596831</v>
      </c>
      <c r="D53" t="s">
        <v>284</v>
      </c>
      <c r="E53" t="s">
        <v>14</v>
      </c>
      <c r="F53" t="s">
        <v>285</v>
      </c>
      <c r="H53" t="s">
        <v>95</v>
      </c>
    </row>
    <row r="54" spans="1:8">
      <c r="A54" t="s">
        <v>272</v>
      </c>
      <c r="B54">
        <v>32598122</v>
      </c>
      <c r="C54">
        <v>32598123</v>
      </c>
      <c r="D54" t="s">
        <v>286</v>
      </c>
      <c r="E54">
        <v>1</v>
      </c>
      <c r="F54" t="s">
        <v>13</v>
      </c>
      <c r="H54" t="s">
        <v>95</v>
      </c>
    </row>
    <row r="55" spans="1:8">
      <c r="A55" t="s">
        <v>272</v>
      </c>
      <c r="B55">
        <v>32601363</v>
      </c>
      <c r="C55">
        <v>32601677</v>
      </c>
      <c r="D55" t="s">
        <v>287</v>
      </c>
      <c r="E55" t="s">
        <v>13</v>
      </c>
      <c r="F55" t="s">
        <v>288</v>
      </c>
      <c r="H55" t="s">
        <v>95</v>
      </c>
    </row>
    <row r="56" spans="1:8">
      <c r="A56" t="s">
        <v>272</v>
      </c>
      <c r="B56">
        <v>32603205</v>
      </c>
      <c r="C56">
        <v>32603206</v>
      </c>
      <c r="D56" t="s">
        <v>289</v>
      </c>
      <c r="E56">
        <v>1</v>
      </c>
      <c r="F56" t="s">
        <v>13</v>
      </c>
      <c r="H56" t="s">
        <v>95</v>
      </c>
    </row>
    <row r="57" spans="1:8">
      <c r="A57" t="s">
        <v>272</v>
      </c>
      <c r="B57">
        <v>32603553</v>
      </c>
      <c r="C57">
        <v>32603840</v>
      </c>
      <c r="D57" t="s">
        <v>290</v>
      </c>
      <c r="E57" t="s">
        <v>13</v>
      </c>
      <c r="F57" t="s">
        <v>291</v>
      </c>
      <c r="H57" t="s">
        <v>95</v>
      </c>
    </row>
    <row r="58" spans="1:8">
      <c r="A58" t="s">
        <v>272</v>
      </c>
      <c r="B58">
        <v>32624628</v>
      </c>
      <c r="C58">
        <v>32624755</v>
      </c>
      <c r="D58" t="s">
        <v>292</v>
      </c>
      <c r="E58" t="s">
        <v>13</v>
      </c>
      <c r="F58" t="s">
        <v>293</v>
      </c>
      <c r="H58" t="s">
        <v>95</v>
      </c>
    </row>
    <row r="59" spans="1:8">
      <c r="A59" t="s">
        <v>272</v>
      </c>
      <c r="B59">
        <v>32645654</v>
      </c>
      <c r="C59">
        <v>32645655</v>
      </c>
      <c r="D59" t="s">
        <v>294</v>
      </c>
      <c r="E59">
        <v>0.66669999999999996</v>
      </c>
      <c r="F59" t="s">
        <v>14</v>
      </c>
      <c r="H59" t="s">
        <v>95</v>
      </c>
    </row>
    <row r="60" spans="1:8">
      <c r="A60" t="s">
        <v>272</v>
      </c>
      <c r="B60">
        <v>32647175</v>
      </c>
      <c r="C60">
        <v>32647492</v>
      </c>
      <c r="D60" t="s">
        <v>295</v>
      </c>
      <c r="E60" t="s">
        <v>11</v>
      </c>
      <c r="F60" t="s">
        <v>295</v>
      </c>
      <c r="H60" t="s">
        <v>95</v>
      </c>
    </row>
    <row r="61" spans="1:8">
      <c r="A61" t="s">
        <v>272</v>
      </c>
      <c r="B61">
        <v>32648270</v>
      </c>
      <c r="C61">
        <v>32651191</v>
      </c>
      <c r="D61" t="s">
        <v>296</v>
      </c>
      <c r="E61" t="s">
        <v>14</v>
      </c>
      <c r="F61" t="s">
        <v>297</v>
      </c>
      <c r="H61" t="s">
        <v>95</v>
      </c>
    </row>
    <row r="62" spans="1:8">
      <c r="A62" t="s">
        <v>272</v>
      </c>
      <c r="B62">
        <v>32651276</v>
      </c>
      <c r="C62">
        <v>32652351</v>
      </c>
      <c r="D62" t="s">
        <v>298</v>
      </c>
      <c r="E62" t="s">
        <v>11</v>
      </c>
      <c r="F62" t="s">
        <v>298</v>
      </c>
      <c r="H62" t="s">
        <v>95</v>
      </c>
    </row>
    <row r="63" spans="1:8">
      <c r="A63" t="s">
        <v>272</v>
      </c>
      <c r="B63">
        <v>32654736</v>
      </c>
      <c r="C63">
        <v>32655060</v>
      </c>
      <c r="D63" t="s">
        <v>299</v>
      </c>
      <c r="E63" t="s">
        <v>12</v>
      </c>
      <c r="F63" t="s">
        <v>300</v>
      </c>
      <c r="H63" t="s">
        <v>95</v>
      </c>
    </row>
    <row r="64" spans="1:8">
      <c r="A64" t="s">
        <v>272</v>
      </c>
      <c r="B64">
        <v>32655740</v>
      </c>
      <c r="C64">
        <v>32656815</v>
      </c>
      <c r="D64" t="s">
        <v>301</v>
      </c>
      <c r="E64" t="s">
        <v>13</v>
      </c>
      <c r="F64" t="s">
        <v>302</v>
      </c>
      <c r="H64" t="s">
        <v>95</v>
      </c>
    </row>
    <row r="65" spans="1:14">
      <c r="A65" t="s">
        <v>272</v>
      </c>
      <c r="B65">
        <v>32655747</v>
      </c>
      <c r="C65">
        <v>32658082</v>
      </c>
      <c r="D65" t="s">
        <v>303</v>
      </c>
      <c r="E65" t="s">
        <v>16</v>
      </c>
      <c r="F65" t="s">
        <v>303</v>
      </c>
      <c r="H65" s="6" t="s">
        <v>95</v>
      </c>
      <c r="I65" t="s">
        <v>316</v>
      </c>
    </row>
    <row r="66" spans="1:14">
      <c r="A66" t="s">
        <v>272</v>
      </c>
      <c r="B66">
        <v>32657117</v>
      </c>
      <c r="C66">
        <v>32658081</v>
      </c>
      <c r="D66" t="s">
        <v>304</v>
      </c>
      <c r="E66" t="s">
        <v>14</v>
      </c>
      <c r="F66" t="s">
        <v>305</v>
      </c>
      <c r="H66" t="s">
        <v>95</v>
      </c>
    </row>
    <row r="67" spans="1:14">
      <c r="A67" t="s">
        <v>272</v>
      </c>
      <c r="B67">
        <v>32658352</v>
      </c>
      <c r="C67">
        <v>32658353</v>
      </c>
      <c r="D67" t="s">
        <v>306</v>
      </c>
      <c r="E67">
        <v>0.33329999999999999</v>
      </c>
      <c r="F67" t="s">
        <v>9</v>
      </c>
      <c r="H67" t="s">
        <v>94</v>
      </c>
    </row>
    <row r="68" spans="1:14">
      <c r="A68" t="s">
        <v>272</v>
      </c>
      <c r="B68">
        <v>32675681</v>
      </c>
      <c r="C68">
        <v>32675682</v>
      </c>
      <c r="D68" t="s">
        <v>307</v>
      </c>
      <c r="E68">
        <v>1</v>
      </c>
      <c r="F68" t="s">
        <v>13</v>
      </c>
      <c r="H68" t="s">
        <v>95</v>
      </c>
    </row>
    <row r="69" spans="1:14">
      <c r="A69" t="s">
        <v>272</v>
      </c>
      <c r="B69">
        <v>32677366</v>
      </c>
      <c r="C69">
        <v>32677620</v>
      </c>
      <c r="D69" t="s">
        <v>308</v>
      </c>
      <c r="E69" t="s">
        <v>13</v>
      </c>
      <c r="F69" t="s">
        <v>309</v>
      </c>
      <c r="H69" t="s">
        <v>95</v>
      </c>
      <c r="L69" t="s">
        <v>181</v>
      </c>
      <c r="M69" t="s">
        <v>182</v>
      </c>
      <c r="N69">
        <v>3</v>
      </c>
    </row>
    <row r="70" spans="1:14">
      <c r="A70" t="s">
        <v>272</v>
      </c>
      <c r="B70">
        <v>32695704</v>
      </c>
      <c r="C70">
        <v>32699423</v>
      </c>
      <c r="D70" t="s">
        <v>310</v>
      </c>
      <c r="E70" t="s">
        <v>13</v>
      </c>
      <c r="F70" t="s">
        <v>311</v>
      </c>
      <c r="H70" t="s">
        <v>95</v>
      </c>
      <c r="J70" t="s">
        <v>175</v>
      </c>
      <c r="K70">
        <v>16</v>
      </c>
      <c r="L70" s="5">
        <v>16</v>
      </c>
      <c r="M70" s="5">
        <v>13</v>
      </c>
      <c r="N70" s="5">
        <v>10</v>
      </c>
    </row>
    <row r="71" spans="1:14">
      <c r="A71" t="s">
        <v>272</v>
      </c>
      <c r="B71">
        <v>32708796</v>
      </c>
      <c r="C71">
        <v>32709249</v>
      </c>
      <c r="D71" t="s">
        <v>312</v>
      </c>
      <c r="E71" t="s">
        <v>13</v>
      </c>
      <c r="F71" t="s">
        <v>313</v>
      </c>
      <c r="H71" t="s">
        <v>95</v>
      </c>
      <c r="J71" t="s">
        <v>176</v>
      </c>
      <c r="K71">
        <v>4</v>
      </c>
      <c r="L71" s="5">
        <v>4</v>
      </c>
      <c r="M71" s="5">
        <v>4</v>
      </c>
      <c r="N71" s="5">
        <v>3</v>
      </c>
    </row>
    <row r="72" spans="1:14">
      <c r="A72" t="s">
        <v>272</v>
      </c>
      <c r="B72">
        <v>32709781</v>
      </c>
      <c r="C72">
        <v>32709863</v>
      </c>
      <c r="D72" t="s">
        <v>314</v>
      </c>
      <c r="E72" t="s">
        <v>13</v>
      </c>
      <c r="F72" t="s">
        <v>315</v>
      </c>
      <c r="H72" t="s">
        <v>95</v>
      </c>
    </row>
    <row r="74" spans="1:14">
      <c r="A74" t="s">
        <v>328</v>
      </c>
    </row>
    <row r="75" spans="1:14">
      <c r="A75" t="s">
        <v>317</v>
      </c>
      <c r="B75">
        <v>5239760</v>
      </c>
      <c r="C75">
        <v>5243270</v>
      </c>
      <c r="D75" t="s">
        <v>318</v>
      </c>
      <c r="E75" t="s">
        <v>13</v>
      </c>
      <c r="F75" t="s">
        <v>319</v>
      </c>
      <c r="H75" t="s">
        <v>95</v>
      </c>
    </row>
    <row r="76" spans="1:14">
      <c r="A76" t="s">
        <v>317</v>
      </c>
      <c r="B76">
        <v>5302562</v>
      </c>
      <c r="C76">
        <v>5337875</v>
      </c>
      <c r="D76" t="s">
        <v>320</v>
      </c>
      <c r="E76" t="s">
        <v>16</v>
      </c>
      <c r="F76" t="s">
        <v>320</v>
      </c>
      <c r="H76" t="s">
        <v>94</v>
      </c>
    </row>
    <row r="77" spans="1:14">
      <c r="A77" t="s">
        <v>317</v>
      </c>
      <c r="B77">
        <v>5305097</v>
      </c>
      <c r="C77">
        <v>5340267</v>
      </c>
      <c r="D77" t="s">
        <v>321</v>
      </c>
      <c r="E77" t="s">
        <v>16</v>
      </c>
      <c r="F77" t="s">
        <v>321</v>
      </c>
      <c r="H77" t="s">
        <v>94</v>
      </c>
    </row>
    <row r="78" spans="1:14">
      <c r="A78" t="s">
        <v>317</v>
      </c>
      <c r="B78">
        <v>5311799</v>
      </c>
      <c r="C78">
        <v>5311995</v>
      </c>
      <c r="D78" t="s">
        <v>322</v>
      </c>
      <c r="E78" t="s">
        <v>13</v>
      </c>
      <c r="F78" t="s">
        <v>323</v>
      </c>
      <c r="H78" t="s">
        <v>95</v>
      </c>
      <c r="L78" t="s">
        <v>181</v>
      </c>
      <c r="M78" t="s">
        <v>182</v>
      </c>
      <c r="N78">
        <v>3</v>
      </c>
    </row>
    <row r="79" spans="1:14">
      <c r="A79" t="s">
        <v>317</v>
      </c>
      <c r="B79">
        <v>5329008</v>
      </c>
      <c r="C79">
        <v>5329332</v>
      </c>
      <c r="D79" t="s">
        <v>324</v>
      </c>
      <c r="E79" t="s">
        <v>13</v>
      </c>
      <c r="F79" t="s">
        <v>325</v>
      </c>
      <c r="H79" t="s">
        <v>95</v>
      </c>
      <c r="J79" t="s">
        <v>175</v>
      </c>
      <c r="K79">
        <v>4</v>
      </c>
      <c r="L79" s="5">
        <v>4</v>
      </c>
      <c r="M79" s="5">
        <v>4</v>
      </c>
      <c r="N79" s="5">
        <v>4</v>
      </c>
    </row>
    <row r="80" spans="1:14">
      <c r="A80" t="s">
        <v>317</v>
      </c>
      <c r="B80">
        <v>5347090</v>
      </c>
      <c r="C80">
        <v>5347407</v>
      </c>
      <c r="D80" t="s">
        <v>326</v>
      </c>
      <c r="E80" t="s">
        <v>13</v>
      </c>
      <c r="F80" t="s">
        <v>327</v>
      </c>
      <c r="H80" t="s">
        <v>95</v>
      </c>
      <c r="J80" t="s">
        <v>176</v>
      </c>
      <c r="K80">
        <v>0</v>
      </c>
      <c r="L80" s="5">
        <v>0</v>
      </c>
      <c r="M80" s="5">
        <v>0</v>
      </c>
      <c r="N80" s="5">
        <v>0</v>
      </c>
    </row>
    <row r="82" spans="1:14">
      <c r="A82" t="s">
        <v>329</v>
      </c>
    </row>
    <row r="83" spans="1:14">
      <c r="A83" t="s">
        <v>167</v>
      </c>
      <c r="B83">
        <v>88090313</v>
      </c>
      <c r="C83">
        <v>88090628</v>
      </c>
      <c r="D83" t="s">
        <v>330</v>
      </c>
      <c r="E83" t="s">
        <v>13</v>
      </c>
      <c r="F83" t="s">
        <v>331</v>
      </c>
      <c r="H83" t="s">
        <v>95</v>
      </c>
    </row>
    <row r="84" spans="1:14">
      <c r="A84" t="s">
        <v>167</v>
      </c>
      <c r="B84">
        <v>88096864</v>
      </c>
      <c r="C84">
        <v>88096865</v>
      </c>
      <c r="D84" t="s">
        <v>332</v>
      </c>
      <c r="E84">
        <v>1</v>
      </c>
      <c r="F84" t="s">
        <v>13</v>
      </c>
      <c r="H84" t="s">
        <v>95</v>
      </c>
    </row>
    <row r="85" spans="1:14">
      <c r="A85" t="s">
        <v>167</v>
      </c>
      <c r="B85">
        <v>88130859</v>
      </c>
      <c r="C85">
        <v>88130860</v>
      </c>
      <c r="D85" t="s">
        <v>333</v>
      </c>
      <c r="E85">
        <v>0.66669999999999996</v>
      </c>
      <c r="F85" t="s">
        <v>12</v>
      </c>
      <c r="H85" t="s">
        <v>95</v>
      </c>
    </row>
    <row r="86" spans="1:14">
      <c r="A86" t="s">
        <v>167</v>
      </c>
      <c r="B86">
        <v>88131103</v>
      </c>
      <c r="C86">
        <v>88131104</v>
      </c>
      <c r="D86" t="s">
        <v>334</v>
      </c>
      <c r="E86">
        <v>1</v>
      </c>
      <c r="F86" t="s">
        <v>13</v>
      </c>
      <c r="H86" t="s">
        <v>95</v>
      </c>
      <c r="L86" t="s">
        <v>181</v>
      </c>
      <c r="M86" t="s">
        <v>182</v>
      </c>
      <c r="N86">
        <v>3</v>
      </c>
    </row>
    <row r="87" spans="1:14">
      <c r="A87" t="s">
        <v>167</v>
      </c>
      <c r="B87">
        <v>88176835</v>
      </c>
      <c r="C87">
        <v>88176836</v>
      </c>
      <c r="D87" t="s">
        <v>335</v>
      </c>
      <c r="E87">
        <v>1</v>
      </c>
      <c r="F87" t="s">
        <v>13</v>
      </c>
      <c r="H87" t="s">
        <v>95</v>
      </c>
      <c r="J87" t="s">
        <v>175</v>
      </c>
      <c r="K87">
        <v>2</v>
      </c>
      <c r="L87" s="5">
        <v>2</v>
      </c>
      <c r="M87" s="5">
        <v>2</v>
      </c>
      <c r="N87" s="5">
        <v>2</v>
      </c>
    </row>
    <row r="88" spans="1:14">
      <c r="A88" t="s">
        <v>167</v>
      </c>
      <c r="B88">
        <v>88207864</v>
      </c>
      <c r="C88">
        <v>88214019</v>
      </c>
      <c r="D88" t="s">
        <v>336</v>
      </c>
      <c r="E88" t="s">
        <v>13</v>
      </c>
      <c r="F88" t="s">
        <v>337</v>
      </c>
      <c r="H88" t="s">
        <v>95</v>
      </c>
      <c r="J88" t="s">
        <v>176</v>
      </c>
      <c r="K88">
        <v>4</v>
      </c>
      <c r="L88" s="5">
        <v>4</v>
      </c>
      <c r="M88" s="5">
        <v>4</v>
      </c>
      <c r="N88" s="5">
        <v>3</v>
      </c>
    </row>
    <row r="91" spans="1:14">
      <c r="A91" s="6" t="s">
        <v>253</v>
      </c>
      <c r="B91" t="s">
        <v>270</v>
      </c>
    </row>
    <row r="92" spans="1:14">
      <c r="A92" t="s">
        <v>136</v>
      </c>
      <c r="B92">
        <v>131231709</v>
      </c>
      <c r="C92">
        <v>131234939</v>
      </c>
      <c r="D92" t="s">
        <v>254</v>
      </c>
      <c r="E92" t="s">
        <v>11</v>
      </c>
      <c r="F92" t="s">
        <v>254</v>
      </c>
      <c r="H92" t="s">
        <v>94</v>
      </c>
    </row>
    <row r="93" spans="1:14">
      <c r="A93" t="s">
        <v>136</v>
      </c>
      <c r="B93">
        <v>131263665</v>
      </c>
      <c r="C93">
        <v>131264605</v>
      </c>
      <c r="D93" t="s">
        <v>255</v>
      </c>
      <c r="E93" t="s">
        <v>11</v>
      </c>
      <c r="F93" t="s">
        <v>255</v>
      </c>
      <c r="H93" t="s">
        <v>94</v>
      </c>
    </row>
    <row r="94" spans="1:14">
      <c r="A94" t="s">
        <v>136</v>
      </c>
      <c r="B94">
        <v>131266131</v>
      </c>
      <c r="C94">
        <v>131266513</v>
      </c>
      <c r="D94" t="s">
        <v>256</v>
      </c>
      <c r="E94" t="s">
        <v>9</v>
      </c>
      <c r="F94" t="s">
        <v>256</v>
      </c>
      <c r="H94" t="s">
        <v>95</v>
      </c>
    </row>
    <row r="95" spans="1:14">
      <c r="A95" t="s">
        <v>136</v>
      </c>
      <c r="B95">
        <v>131271541</v>
      </c>
      <c r="C95">
        <v>131272181</v>
      </c>
      <c r="D95" t="s">
        <v>257</v>
      </c>
      <c r="E95" t="s">
        <v>11</v>
      </c>
      <c r="F95" t="s">
        <v>257</v>
      </c>
      <c r="H95" t="s">
        <v>95</v>
      </c>
    </row>
    <row r="96" spans="1:14">
      <c r="A96" t="s">
        <v>136</v>
      </c>
      <c r="B96">
        <v>131273025</v>
      </c>
      <c r="C96">
        <v>131273840</v>
      </c>
      <c r="D96" t="s">
        <v>258</v>
      </c>
      <c r="E96" t="s">
        <v>11</v>
      </c>
      <c r="F96" t="s">
        <v>258</v>
      </c>
      <c r="H96" t="s">
        <v>95</v>
      </c>
      <c r="I96" t="s">
        <v>96</v>
      </c>
    </row>
    <row r="97" spans="1:14">
      <c r="A97" t="s">
        <v>136</v>
      </c>
      <c r="B97">
        <v>131274308</v>
      </c>
      <c r="C97">
        <v>131274845</v>
      </c>
      <c r="D97" t="s">
        <v>259</v>
      </c>
      <c r="E97" t="s">
        <v>11</v>
      </c>
      <c r="F97" t="s">
        <v>259</v>
      </c>
      <c r="H97" t="s">
        <v>94</v>
      </c>
    </row>
    <row r="98" spans="1:14">
      <c r="A98" t="s">
        <v>136</v>
      </c>
      <c r="B98">
        <v>131276418</v>
      </c>
      <c r="C98">
        <v>131277052</v>
      </c>
      <c r="D98" t="s">
        <v>260</v>
      </c>
      <c r="E98" t="s">
        <v>11</v>
      </c>
      <c r="F98" t="s">
        <v>260</v>
      </c>
      <c r="H98" t="s">
        <v>94</v>
      </c>
    </row>
    <row r="99" spans="1:14">
      <c r="A99" t="s">
        <v>136</v>
      </c>
      <c r="B99">
        <v>131284558</v>
      </c>
      <c r="C99">
        <v>131284559</v>
      </c>
      <c r="D99" t="s">
        <v>261</v>
      </c>
      <c r="E99">
        <v>0.66669999999999996</v>
      </c>
      <c r="F99" t="s">
        <v>12</v>
      </c>
      <c r="H99" t="s">
        <v>94</v>
      </c>
    </row>
    <row r="100" spans="1:14">
      <c r="A100" t="s">
        <v>136</v>
      </c>
      <c r="B100">
        <v>131299829</v>
      </c>
      <c r="C100">
        <v>131299970</v>
      </c>
      <c r="D100" t="s">
        <v>262</v>
      </c>
      <c r="E100" t="s">
        <v>9</v>
      </c>
      <c r="F100" t="s">
        <v>262</v>
      </c>
      <c r="H100" t="s">
        <v>94</v>
      </c>
    </row>
    <row r="101" spans="1:14">
      <c r="A101" t="s">
        <v>136</v>
      </c>
      <c r="B101">
        <v>131302628</v>
      </c>
      <c r="C101">
        <v>131302712</v>
      </c>
      <c r="D101" t="s">
        <v>263</v>
      </c>
      <c r="E101" t="s">
        <v>15</v>
      </c>
      <c r="F101" t="s">
        <v>264</v>
      </c>
      <c r="H101" t="s">
        <v>95</v>
      </c>
    </row>
    <row r="102" spans="1:14">
      <c r="A102" t="s">
        <v>136</v>
      </c>
      <c r="B102">
        <v>131333390</v>
      </c>
      <c r="C102">
        <v>131333391</v>
      </c>
      <c r="D102" t="s">
        <v>265</v>
      </c>
      <c r="E102">
        <v>0.33329999999999999</v>
      </c>
      <c r="F102" t="s">
        <v>9</v>
      </c>
      <c r="H102" t="s">
        <v>94</v>
      </c>
      <c r="L102" t="s">
        <v>181</v>
      </c>
      <c r="M102" t="s">
        <v>182</v>
      </c>
      <c r="N102">
        <v>3</v>
      </c>
    </row>
    <row r="103" spans="1:14">
      <c r="A103" t="s">
        <v>136</v>
      </c>
      <c r="B103">
        <v>131357120</v>
      </c>
      <c r="C103">
        <v>131357121</v>
      </c>
      <c r="D103" t="s">
        <v>266</v>
      </c>
      <c r="E103">
        <v>1</v>
      </c>
      <c r="F103" t="s">
        <v>13</v>
      </c>
      <c r="H103" t="s">
        <v>95</v>
      </c>
      <c r="J103" t="s">
        <v>175</v>
      </c>
      <c r="K103">
        <v>4</v>
      </c>
      <c r="L103" s="5">
        <v>4</v>
      </c>
      <c r="M103" s="5">
        <v>2</v>
      </c>
      <c r="N103" s="5">
        <v>0</v>
      </c>
    </row>
    <row r="104" spans="1:14">
      <c r="A104" t="s">
        <v>136</v>
      </c>
      <c r="B104">
        <v>131362846</v>
      </c>
      <c r="C104">
        <v>131362906</v>
      </c>
      <c r="D104" t="s">
        <v>267</v>
      </c>
      <c r="E104" t="s">
        <v>15</v>
      </c>
      <c r="F104" t="s">
        <v>268</v>
      </c>
      <c r="H104" t="s">
        <v>95</v>
      </c>
      <c r="J104" t="s">
        <v>176</v>
      </c>
      <c r="K104">
        <v>5</v>
      </c>
      <c r="L104" s="5">
        <v>1</v>
      </c>
      <c r="M104" s="5">
        <v>1</v>
      </c>
      <c r="N104" s="5">
        <v>1</v>
      </c>
    </row>
    <row r="105" spans="1:14">
      <c r="A105" t="s">
        <v>136</v>
      </c>
      <c r="B105">
        <v>131383695</v>
      </c>
      <c r="C105">
        <v>131383696</v>
      </c>
      <c r="D105" t="s">
        <v>269</v>
      </c>
      <c r="E105">
        <v>1</v>
      </c>
      <c r="F105" t="s">
        <v>13</v>
      </c>
      <c r="H105" t="s">
        <v>94</v>
      </c>
    </row>
  </sheetData>
  <mergeCells count="5">
    <mergeCell ref="E1:F1"/>
    <mergeCell ref="J1:K1"/>
    <mergeCell ref="L1:N1"/>
    <mergeCell ref="Q1:S1"/>
    <mergeCell ref="Q8:S8"/>
  </mergeCells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"/>
  <sheetViews>
    <sheetView workbookViewId="0">
      <selection activeCell="O1" sqref="O1:S12"/>
    </sheetView>
  </sheetViews>
  <sheetFormatPr baseColWidth="10" defaultRowHeight="15" x14ac:dyDescent="0"/>
  <cols>
    <col min="4" max="4" width="23.5" customWidth="1"/>
  </cols>
  <sheetData>
    <row r="1" spans="1:26">
      <c r="A1" s="6" t="s">
        <v>660</v>
      </c>
      <c r="B1" t="s">
        <v>818</v>
      </c>
      <c r="H1" t="s">
        <v>178</v>
      </c>
      <c r="J1" s="37" t="s">
        <v>179</v>
      </c>
      <c r="K1" s="37"/>
      <c r="L1" s="37" t="s">
        <v>180</v>
      </c>
      <c r="M1" s="37"/>
      <c r="N1" s="38"/>
      <c r="O1" s="12"/>
      <c r="P1" s="13"/>
      <c r="Q1" s="19" t="s">
        <v>180</v>
      </c>
      <c r="R1" s="18"/>
      <c r="S1" s="20"/>
      <c r="T1" s="11"/>
      <c r="U1" s="11"/>
    </row>
    <row r="2" spans="1:26">
      <c r="A2" s="6" t="s">
        <v>83</v>
      </c>
      <c r="B2" s="6">
        <v>2768991</v>
      </c>
      <c r="C2" s="6">
        <v>2768992</v>
      </c>
      <c r="D2" s="6" t="s">
        <v>661</v>
      </c>
      <c r="E2" s="6">
        <v>0.33329999999999999</v>
      </c>
      <c r="F2" s="6" t="s">
        <v>9</v>
      </c>
      <c r="G2" s="6"/>
      <c r="H2" s="6" t="s">
        <v>95</v>
      </c>
      <c r="I2" s="6" t="s">
        <v>680</v>
      </c>
      <c r="J2" s="6"/>
      <c r="K2" s="6"/>
      <c r="L2" s="6" t="s">
        <v>181</v>
      </c>
      <c r="M2" s="6" t="s">
        <v>182</v>
      </c>
      <c r="N2" s="6">
        <v>3</v>
      </c>
      <c r="O2" s="14"/>
      <c r="P2" s="15" t="s">
        <v>30</v>
      </c>
      <c r="Q2" s="15"/>
      <c r="R2" s="15"/>
      <c r="S2" s="15"/>
      <c r="T2" s="13"/>
      <c r="U2" s="13"/>
    </row>
    <row r="3" spans="1:26">
      <c r="A3" s="6" t="s">
        <v>83</v>
      </c>
      <c r="B3" s="6">
        <v>2785159</v>
      </c>
      <c r="C3" s="6">
        <v>2785234</v>
      </c>
      <c r="D3" s="6" t="s">
        <v>49</v>
      </c>
      <c r="E3" s="6" t="s">
        <v>15</v>
      </c>
      <c r="F3" s="6" t="s">
        <v>662</v>
      </c>
      <c r="G3" s="6"/>
      <c r="H3" s="6" t="s">
        <v>95</v>
      </c>
      <c r="I3" s="6"/>
      <c r="J3" s="6" t="s">
        <v>175</v>
      </c>
      <c r="K3" s="6">
        <v>12</v>
      </c>
      <c r="L3" s="23">
        <v>7</v>
      </c>
      <c r="M3" s="23">
        <v>6</v>
      </c>
      <c r="N3" s="23">
        <v>3</v>
      </c>
      <c r="O3" s="14"/>
      <c r="P3" s="15"/>
      <c r="Q3" s="15" t="s">
        <v>181</v>
      </c>
      <c r="R3" s="15" t="s">
        <v>182</v>
      </c>
      <c r="S3" s="15">
        <v>3</v>
      </c>
      <c r="T3" s="15"/>
      <c r="U3" s="15" t="s">
        <v>31</v>
      </c>
    </row>
    <row r="4" spans="1:26">
      <c r="A4" s="6" t="s">
        <v>83</v>
      </c>
      <c r="B4" s="6">
        <v>2788261</v>
      </c>
      <c r="C4" s="6">
        <v>2788262</v>
      </c>
      <c r="D4" s="6" t="s">
        <v>663</v>
      </c>
      <c r="E4" s="6">
        <v>0.66669999999999996</v>
      </c>
      <c r="F4" s="6" t="s">
        <v>15</v>
      </c>
      <c r="G4" s="6"/>
      <c r="H4" s="6" t="s">
        <v>94</v>
      </c>
      <c r="I4" s="6"/>
      <c r="J4" s="6" t="s">
        <v>176</v>
      </c>
      <c r="K4" s="6">
        <v>10</v>
      </c>
      <c r="L4" s="23">
        <v>8</v>
      </c>
      <c r="M4" s="23">
        <v>7</v>
      </c>
      <c r="N4" s="23">
        <v>2</v>
      </c>
      <c r="O4" s="14" t="s">
        <v>175</v>
      </c>
      <c r="P4" s="17">
        <v>34</v>
      </c>
      <c r="Q4" s="17">
        <v>33</v>
      </c>
      <c r="R4" s="17">
        <v>31</v>
      </c>
      <c r="S4" s="17">
        <v>25</v>
      </c>
      <c r="T4" s="15"/>
      <c r="U4" s="15"/>
    </row>
    <row r="5" spans="1:26">
      <c r="A5" s="6" t="s">
        <v>83</v>
      </c>
      <c r="B5" s="6">
        <v>2798150</v>
      </c>
      <c r="C5" s="6">
        <v>2798567</v>
      </c>
      <c r="D5" s="6" t="s">
        <v>664</v>
      </c>
      <c r="E5" s="6" t="s">
        <v>15</v>
      </c>
      <c r="F5" s="6" t="s">
        <v>665</v>
      </c>
      <c r="G5" s="6"/>
      <c r="H5" s="6" t="s">
        <v>95</v>
      </c>
      <c r="I5" s="6"/>
      <c r="J5" s="6"/>
      <c r="K5" s="6"/>
      <c r="L5" s="6"/>
      <c r="M5" s="6"/>
      <c r="N5" s="6"/>
      <c r="O5" s="14" t="s">
        <v>176</v>
      </c>
      <c r="P5" s="17">
        <v>38</v>
      </c>
      <c r="Q5" s="17">
        <v>36</v>
      </c>
      <c r="R5" s="17">
        <v>31</v>
      </c>
      <c r="S5" s="17">
        <v>24</v>
      </c>
      <c r="T5" s="15"/>
      <c r="U5" s="15"/>
    </row>
    <row r="6" spans="1:26">
      <c r="A6" s="6" t="s">
        <v>83</v>
      </c>
      <c r="B6" s="6">
        <v>2798423</v>
      </c>
      <c r="C6" s="6">
        <v>2798792</v>
      </c>
      <c r="D6" s="6" t="s">
        <v>666</v>
      </c>
      <c r="E6" s="6" t="s">
        <v>12</v>
      </c>
      <c r="F6" s="6" t="s">
        <v>667</v>
      </c>
      <c r="G6" s="6"/>
      <c r="H6" s="6" t="s">
        <v>95</v>
      </c>
      <c r="I6" s="6"/>
      <c r="J6" s="6"/>
      <c r="K6" s="6"/>
      <c r="L6" s="6"/>
      <c r="M6" s="6"/>
      <c r="N6" s="6"/>
      <c r="O6" s="14"/>
      <c r="P6" s="15"/>
      <c r="Q6" s="33">
        <f>Q4/$P4</f>
        <v>0.97058823529411764</v>
      </c>
      <c r="R6" s="33">
        <f t="shared" ref="R6:S7" si="0">R4/$P4</f>
        <v>0.91176470588235292</v>
      </c>
      <c r="S6" s="33">
        <f t="shared" si="0"/>
        <v>0.73529411764705888</v>
      </c>
      <c r="T6" s="15"/>
      <c r="U6" s="15">
        <v>0.86</v>
      </c>
    </row>
    <row r="7" spans="1:26">
      <c r="A7" s="6" t="s">
        <v>83</v>
      </c>
      <c r="B7" s="6">
        <v>2799009</v>
      </c>
      <c r="C7" s="6">
        <v>2799097</v>
      </c>
      <c r="D7" s="6" t="s">
        <v>668</v>
      </c>
      <c r="E7" s="6" t="s">
        <v>11</v>
      </c>
      <c r="F7" s="6" t="s">
        <v>668</v>
      </c>
      <c r="G7" s="6"/>
      <c r="H7" s="6" t="s">
        <v>95</v>
      </c>
      <c r="I7" s="6"/>
      <c r="J7" s="6"/>
      <c r="K7" s="6"/>
      <c r="L7" s="6"/>
      <c r="M7" s="6"/>
      <c r="N7" s="6"/>
      <c r="O7" s="14"/>
      <c r="P7" s="15"/>
      <c r="Q7" s="33">
        <f>Q5/$P5</f>
        <v>0.94736842105263153</v>
      </c>
      <c r="R7" s="33">
        <f t="shared" si="0"/>
        <v>0.81578947368421051</v>
      </c>
      <c r="S7" s="33">
        <f t="shared" si="0"/>
        <v>0.63157894736842102</v>
      </c>
      <c r="T7" s="15"/>
      <c r="U7" s="15"/>
    </row>
    <row r="8" spans="1:26">
      <c r="A8" s="6" t="s">
        <v>83</v>
      </c>
      <c r="B8" s="6">
        <v>2813812</v>
      </c>
      <c r="C8" s="6">
        <v>2815209</v>
      </c>
      <c r="D8" s="6" t="s">
        <v>669</v>
      </c>
      <c r="E8" s="6" t="s">
        <v>13</v>
      </c>
      <c r="F8" s="6" t="s">
        <v>670</v>
      </c>
      <c r="G8" s="6"/>
      <c r="H8" s="6" t="s">
        <v>95</v>
      </c>
      <c r="I8" s="6"/>
      <c r="J8" s="6"/>
      <c r="K8" s="6"/>
      <c r="L8" s="6"/>
      <c r="M8" s="6"/>
      <c r="N8" s="6"/>
      <c r="O8" s="14"/>
      <c r="P8" s="15"/>
      <c r="Q8" s="19" t="s">
        <v>187</v>
      </c>
      <c r="R8" s="18"/>
      <c r="S8" s="20"/>
      <c r="T8" s="15"/>
      <c r="U8" s="15"/>
    </row>
    <row r="9" spans="1:26">
      <c r="A9" s="6" t="s">
        <v>83</v>
      </c>
      <c r="B9" s="6">
        <v>2816397</v>
      </c>
      <c r="C9" s="6">
        <v>2816398</v>
      </c>
      <c r="D9" s="6" t="s">
        <v>53</v>
      </c>
      <c r="E9" s="6">
        <v>1</v>
      </c>
      <c r="F9" s="6" t="s">
        <v>13</v>
      </c>
      <c r="G9" s="6"/>
      <c r="H9" s="6" t="s">
        <v>95</v>
      </c>
      <c r="I9" s="6"/>
      <c r="J9" s="6"/>
      <c r="K9" s="6"/>
      <c r="L9" s="6"/>
      <c r="M9" s="6"/>
      <c r="N9" s="6"/>
      <c r="O9" s="14" t="s">
        <v>175</v>
      </c>
      <c r="P9" s="15"/>
      <c r="Q9" s="15" t="s">
        <v>822</v>
      </c>
      <c r="R9" s="15" t="s">
        <v>820</v>
      </c>
      <c r="S9" s="15" t="s">
        <v>823</v>
      </c>
      <c r="T9" s="15"/>
      <c r="U9" s="15">
        <v>0.17</v>
      </c>
    </row>
    <row r="10" spans="1:26">
      <c r="A10" s="6" t="s">
        <v>83</v>
      </c>
      <c r="B10" s="6">
        <v>2818096</v>
      </c>
      <c r="C10" s="6">
        <v>2818097</v>
      </c>
      <c r="D10" s="6" t="s">
        <v>671</v>
      </c>
      <c r="E10" s="6">
        <v>1</v>
      </c>
      <c r="F10" s="6" t="s">
        <v>13</v>
      </c>
      <c r="G10" s="6"/>
      <c r="H10" s="6" t="s">
        <v>95</v>
      </c>
      <c r="I10" s="6"/>
      <c r="J10" s="6"/>
      <c r="K10" s="6"/>
      <c r="L10" s="6"/>
      <c r="M10" s="6"/>
      <c r="N10" s="6"/>
      <c r="O10" s="14" t="s">
        <v>176</v>
      </c>
      <c r="P10" s="15"/>
      <c r="Q10" s="15" t="s">
        <v>819</v>
      </c>
      <c r="R10" s="15" t="s">
        <v>820</v>
      </c>
      <c r="S10" s="15" t="s">
        <v>821</v>
      </c>
      <c r="T10" s="15"/>
      <c r="U10" s="15"/>
    </row>
    <row r="11" spans="1:26">
      <c r="A11" s="6" t="s">
        <v>83</v>
      </c>
      <c r="B11" s="6">
        <v>2819609</v>
      </c>
      <c r="C11" s="6">
        <v>2819610</v>
      </c>
      <c r="D11" s="6" t="s">
        <v>672</v>
      </c>
      <c r="E11" s="6">
        <v>0.33329999999999999</v>
      </c>
      <c r="F11" s="6" t="s">
        <v>9</v>
      </c>
      <c r="G11" s="6"/>
      <c r="H11" s="6" t="s">
        <v>94</v>
      </c>
      <c r="I11" s="6"/>
      <c r="J11" s="6"/>
      <c r="K11" s="6"/>
      <c r="L11" s="6"/>
      <c r="M11" s="6"/>
      <c r="N11" s="6"/>
      <c r="O11" s="14"/>
      <c r="P11" s="15"/>
      <c r="Q11" s="33">
        <f>1-33/40</f>
        <v>0.17500000000000004</v>
      </c>
      <c r="R11" s="33">
        <f>1-31/33</f>
        <v>6.0606060606060552E-2</v>
      </c>
      <c r="S11" s="33">
        <f>1-25/27</f>
        <v>7.407407407407407E-2</v>
      </c>
      <c r="T11" s="15"/>
      <c r="U11" s="15"/>
    </row>
    <row r="12" spans="1:26">
      <c r="A12" s="6" t="s">
        <v>83</v>
      </c>
      <c r="B12" s="6">
        <v>2820241</v>
      </c>
      <c r="C12" s="6">
        <v>2820360</v>
      </c>
      <c r="D12" s="6" t="s">
        <v>673</v>
      </c>
      <c r="E12" s="6" t="s">
        <v>13</v>
      </c>
      <c r="F12" s="6" t="s">
        <v>674</v>
      </c>
      <c r="G12" s="6"/>
      <c r="H12" s="6" t="s">
        <v>95</v>
      </c>
      <c r="I12" s="6"/>
      <c r="J12" s="6"/>
      <c r="K12" s="6"/>
      <c r="L12" s="6"/>
      <c r="M12" s="6"/>
      <c r="N12" s="6"/>
      <c r="O12" s="14"/>
      <c r="P12" s="15"/>
      <c r="Q12" s="33">
        <f>1-36/46</f>
        <v>0.21739130434782605</v>
      </c>
      <c r="R12" s="33">
        <f>1-31/33</f>
        <v>6.0606060606060552E-2</v>
      </c>
      <c r="S12" s="33">
        <f>1-24/26</f>
        <v>7.6923076923076872E-2</v>
      </c>
      <c r="T12" s="15"/>
      <c r="U12" s="15"/>
    </row>
    <row r="13" spans="1:26">
      <c r="A13" s="6" t="s">
        <v>83</v>
      </c>
      <c r="B13" s="6">
        <v>2824886</v>
      </c>
      <c r="C13" s="6">
        <v>2824887</v>
      </c>
      <c r="D13" s="6" t="s">
        <v>675</v>
      </c>
      <c r="E13" s="6">
        <v>0.66669999999999996</v>
      </c>
      <c r="F13" s="6" t="s">
        <v>15</v>
      </c>
      <c r="G13" s="6"/>
      <c r="H13" s="6" t="s">
        <v>95</v>
      </c>
      <c r="I13" s="6"/>
      <c r="J13" s="6"/>
      <c r="K13" s="6"/>
      <c r="L13" s="6"/>
      <c r="M13" s="6"/>
      <c r="N13" s="6"/>
      <c r="O13" s="11"/>
      <c r="P13" s="11"/>
      <c r="Q13" s="16"/>
      <c r="R13" s="16"/>
      <c r="S13" s="16"/>
      <c r="T13" s="11"/>
      <c r="U13" s="11"/>
      <c r="V13" s="11"/>
      <c r="W13" s="11"/>
      <c r="X13" s="11"/>
      <c r="Y13" s="11"/>
      <c r="Z13" s="11"/>
    </row>
    <row r="14" spans="1:26">
      <c r="A14" s="6" t="s">
        <v>83</v>
      </c>
      <c r="B14" s="6">
        <v>2824901</v>
      </c>
      <c r="C14" s="6">
        <v>2824902</v>
      </c>
      <c r="D14" s="6" t="s">
        <v>676</v>
      </c>
      <c r="E14" s="6">
        <v>0.66669999999999996</v>
      </c>
      <c r="F14" s="6" t="s">
        <v>12</v>
      </c>
      <c r="G14" s="6"/>
      <c r="H14" s="6" t="s">
        <v>95</v>
      </c>
      <c r="I14" s="6"/>
      <c r="J14" s="6"/>
      <c r="K14" s="6"/>
      <c r="L14" s="6"/>
      <c r="M14" s="6"/>
      <c r="N14" s="6"/>
    </row>
    <row r="15" spans="1:26">
      <c r="A15" s="6" t="s">
        <v>83</v>
      </c>
      <c r="B15" s="6">
        <v>2842234</v>
      </c>
      <c r="C15" s="6">
        <v>2842355</v>
      </c>
      <c r="D15" s="6" t="s">
        <v>677</v>
      </c>
      <c r="E15" s="6" t="s">
        <v>13</v>
      </c>
      <c r="F15" s="6" t="s">
        <v>678</v>
      </c>
      <c r="G15" s="6"/>
      <c r="H15" s="6" t="s">
        <v>95</v>
      </c>
      <c r="I15" s="6"/>
      <c r="J15" s="6"/>
      <c r="K15" s="6"/>
      <c r="L15" s="6"/>
      <c r="M15" s="6"/>
      <c r="N15" s="6"/>
      <c r="O15" s="6" t="s">
        <v>826</v>
      </c>
      <c r="P15" s="6"/>
      <c r="Q15" s="6"/>
      <c r="R15" s="6"/>
      <c r="S15" s="6"/>
      <c r="T15" s="6"/>
      <c r="U15" s="6"/>
    </row>
    <row r="16" spans="1:26">
      <c r="A16" s="6" t="s">
        <v>83</v>
      </c>
      <c r="B16" s="6">
        <v>2849047</v>
      </c>
      <c r="C16" s="6">
        <v>2849048</v>
      </c>
      <c r="D16" s="6" t="s">
        <v>679</v>
      </c>
      <c r="E16" s="6">
        <v>0.66669999999999996</v>
      </c>
      <c r="F16" s="6" t="s">
        <v>12</v>
      </c>
      <c r="G16" s="6"/>
      <c r="H16" s="6" t="s">
        <v>95</v>
      </c>
      <c r="I16" s="6"/>
      <c r="J16" s="6"/>
      <c r="K16" s="6"/>
      <c r="L16" s="6"/>
      <c r="M16" s="6"/>
      <c r="N16" s="6"/>
      <c r="O16" s="24"/>
      <c r="P16" s="25"/>
      <c r="Q16" s="26" t="s">
        <v>180</v>
      </c>
      <c r="R16" s="27"/>
      <c r="S16" s="28"/>
      <c r="T16" s="6"/>
      <c r="U16" s="6"/>
    </row>
    <row r="17" spans="1:21">
      <c r="O17" s="29"/>
      <c r="P17" s="30" t="s">
        <v>30</v>
      </c>
      <c r="Q17" s="30"/>
      <c r="R17" s="30"/>
      <c r="S17" s="30"/>
      <c r="T17" s="25"/>
      <c r="U17" s="25"/>
    </row>
    <row r="18" spans="1:21">
      <c r="A18" s="21" t="s">
        <v>681</v>
      </c>
      <c r="O18" s="29"/>
      <c r="P18" s="30"/>
      <c r="Q18" s="30" t="s">
        <v>181</v>
      </c>
      <c r="R18" s="30" t="s">
        <v>182</v>
      </c>
      <c r="S18" s="30">
        <v>3</v>
      </c>
      <c r="T18" s="30"/>
      <c r="U18" s="30" t="s">
        <v>31</v>
      </c>
    </row>
    <row r="19" spans="1:21">
      <c r="A19" t="s">
        <v>97</v>
      </c>
      <c r="B19">
        <v>55502763</v>
      </c>
      <c r="C19">
        <v>55502826</v>
      </c>
      <c r="D19" t="s">
        <v>682</v>
      </c>
      <c r="E19" t="s">
        <v>13</v>
      </c>
      <c r="F19" t="s">
        <v>683</v>
      </c>
      <c r="H19" t="s">
        <v>95</v>
      </c>
      <c r="J19" s="11"/>
      <c r="K19" s="11"/>
      <c r="L19" s="11" t="s">
        <v>181</v>
      </c>
      <c r="M19" s="11" t="s">
        <v>182</v>
      </c>
      <c r="N19" s="11">
        <v>3</v>
      </c>
      <c r="O19" s="29" t="s">
        <v>175</v>
      </c>
      <c r="P19" s="31">
        <v>46</v>
      </c>
      <c r="Q19" s="31">
        <v>40</v>
      </c>
      <c r="R19" s="31">
        <v>37</v>
      </c>
      <c r="S19" s="31">
        <v>28</v>
      </c>
      <c r="T19" s="30"/>
      <c r="U19" s="30"/>
    </row>
    <row r="20" spans="1:21">
      <c r="A20" t="s">
        <v>97</v>
      </c>
      <c r="B20">
        <v>55504498</v>
      </c>
      <c r="C20">
        <v>55504499</v>
      </c>
      <c r="D20" t="s">
        <v>684</v>
      </c>
      <c r="E20">
        <v>1</v>
      </c>
      <c r="F20" t="s">
        <v>13</v>
      </c>
      <c r="H20" t="s">
        <v>95</v>
      </c>
      <c r="J20" s="11" t="s">
        <v>175</v>
      </c>
      <c r="K20" s="11">
        <v>2</v>
      </c>
      <c r="L20" s="16">
        <v>2</v>
      </c>
      <c r="M20" s="16">
        <v>2</v>
      </c>
      <c r="N20" s="16">
        <v>2</v>
      </c>
      <c r="O20" s="29" t="s">
        <v>176</v>
      </c>
      <c r="P20" s="31">
        <v>48</v>
      </c>
      <c r="Q20" s="31">
        <v>44</v>
      </c>
      <c r="R20" s="31">
        <v>38</v>
      </c>
      <c r="S20" s="31">
        <v>26</v>
      </c>
      <c r="T20" s="30"/>
      <c r="U20" s="30"/>
    </row>
    <row r="21" spans="1:21">
      <c r="A21" t="s">
        <v>97</v>
      </c>
      <c r="B21">
        <v>55522673</v>
      </c>
      <c r="C21">
        <v>55522674</v>
      </c>
      <c r="D21" t="s">
        <v>685</v>
      </c>
      <c r="E21">
        <v>1</v>
      </c>
      <c r="F21" t="s">
        <v>13</v>
      </c>
      <c r="H21" t="s">
        <v>95</v>
      </c>
      <c r="J21" s="11" t="s">
        <v>176</v>
      </c>
      <c r="K21" s="11">
        <v>4</v>
      </c>
      <c r="L21" s="16">
        <v>4</v>
      </c>
      <c r="M21" s="16">
        <v>4</v>
      </c>
      <c r="N21" s="16">
        <v>4</v>
      </c>
      <c r="O21" s="29"/>
      <c r="P21" s="30"/>
      <c r="Q21" s="24">
        <f>Q19/$P19</f>
        <v>0.86956521739130432</v>
      </c>
      <c r="R21" s="24">
        <f t="shared" ref="R21:S21" si="1">R19/$P19</f>
        <v>0.80434782608695654</v>
      </c>
      <c r="S21" s="24">
        <f t="shared" si="1"/>
        <v>0.60869565217391308</v>
      </c>
      <c r="T21" s="30"/>
      <c r="U21" s="30">
        <v>0.86</v>
      </c>
    </row>
    <row r="22" spans="1:21">
      <c r="A22" t="s">
        <v>97</v>
      </c>
      <c r="B22">
        <v>55531378</v>
      </c>
      <c r="C22">
        <v>55534741</v>
      </c>
      <c r="D22" t="s">
        <v>686</v>
      </c>
      <c r="E22" t="s">
        <v>13</v>
      </c>
      <c r="F22" t="s">
        <v>687</v>
      </c>
      <c r="H22" t="s">
        <v>95</v>
      </c>
      <c r="J22" s="11"/>
      <c r="K22" s="11"/>
      <c r="L22" s="11"/>
      <c r="M22" s="11"/>
      <c r="N22" s="11"/>
      <c r="O22" s="29"/>
      <c r="P22" s="30"/>
      <c r="Q22" s="24">
        <f>Q20/$P20</f>
        <v>0.91666666666666663</v>
      </c>
      <c r="R22" s="24">
        <f t="shared" ref="R22:S22" si="2">R20/$P20</f>
        <v>0.79166666666666663</v>
      </c>
      <c r="S22" s="24">
        <f t="shared" si="2"/>
        <v>0.54166666666666663</v>
      </c>
      <c r="T22" s="30"/>
      <c r="U22" s="30"/>
    </row>
    <row r="23" spans="1:21">
      <c r="A23" t="s">
        <v>97</v>
      </c>
      <c r="B23">
        <v>55543632</v>
      </c>
      <c r="C23">
        <v>55543633</v>
      </c>
      <c r="D23" t="s">
        <v>688</v>
      </c>
      <c r="E23">
        <v>1</v>
      </c>
      <c r="F23" t="s">
        <v>13</v>
      </c>
      <c r="H23" t="s">
        <v>95</v>
      </c>
      <c r="O23" s="29"/>
      <c r="P23" s="30"/>
      <c r="Q23" s="26" t="s">
        <v>187</v>
      </c>
      <c r="R23" s="27"/>
      <c r="S23" s="28"/>
      <c r="T23" s="30"/>
      <c r="U23" s="30"/>
    </row>
    <row r="24" spans="1:21">
      <c r="A24" t="s">
        <v>97</v>
      </c>
      <c r="B24">
        <v>55547206</v>
      </c>
      <c r="C24">
        <v>55547207</v>
      </c>
      <c r="D24" t="s">
        <v>689</v>
      </c>
      <c r="E24">
        <v>1</v>
      </c>
      <c r="F24" t="s">
        <v>13</v>
      </c>
      <c r="H24" t="s">
        <v>95</v>
      </c>
      <c r="O24" s="29" t="s">
        <v>175</v>
      </c>
      <c r="P24" s="30"/>
      <c r="Q24" s="30" t="s">
        <v>827</v>
      </c>
      <c r="R24" s="30" t="s">
        <v>828</v>
      </c>
      <c r="S24" s="30" t="s">
        <v>829</v>
      </c>
      <c r="T24" s="30"/>
      <c r="U24" s="30">
        <v>0.17</v>
      </c>
    </row>
    <row r="25" spans="1:21">
      <c r="O25" s="29" t="s">
        <v>176</v>
      </c>
      <c r="P25" s="30"/>
      <c r="Q25" s="30" t="s">
        <v>830</v>
      </c>
      <c r="R25" s="30" t="s">
        <v>831</v>
      </c>
      <c r="S25" s="30" t="s">
        <v>832</v>
      </c>
      <c r="T25" s="30"/>
      <c r="U25" s="30"/>
    </row>
    <row r="26" spans="1:21">
      <c r="A26" s="21" t="s">
        <v>692</v>
      </c>
      <c r="O26" s="29"/>
      <c r="P26" s="30"/>
      <c r="Q26" s="24">
        <f>1-40/47</f>
        <v>0.14893617021276595</v>
      </c>
      <c r="R26" s="24">
        <f>1-37/39</f>
        <v>5.1282051282051322E-2</v>
      </c>
      <c r="S26" s="24">
        <f>1-28/30</f>
        <v>6.6666666666666652E-2</v>
      </c>
      <c r="T26" s="30"/>
      <c r="U26" s="30"/>
    </row>
    <row r="27" spans="1:21">
      <c r="A27" t="s">
        <v>97</v>
      </c>
      <c r="B27">
        <v>55560713</v>
      </c>
      <c r="C27">
        <v>55560839</v>
      </c>
      <c r="D27" t="s">
        <v>690</v>
      </c>
      <c r="E27" t="s">
        <v>12</v>
      </c>
      <c r="F27" t="s">
        <v>691</v>
      </c>
      <c r="H27" t="s">
        <v>95</v>
      </c>
      <c r="O27" s="29"/>
      <c r="P27" s="30"/>
      <c r="Q27" s="24">
        <f>1-44/54</f>
        <v>0.18518518518518523</v>
      </c>
      <c r="R27" s="24">
        <f>1-38/39</f>
        <v>2.5641025641025661E-2</v>
      </c>
      <c r="S27" s="24">
        <f>1-26/28</f>
        <v>7.1428571428571397E-2</v>
      </c>
      <c r="T27" s="30"/>
      <c r="U27" s="30"/>
    </row>
    <row r="28" spans="1:21">
      <c r="A28" t="s">
        <v>97</v>
      </c>
      <c r="B28">
        <v>55567712</v>
      </c>
      <c r="C28">
        <v>55567993</v>
      </c>
      <c r="D28" t="s">
        <v>809</v>
      </c>
      <c r="E28" t="s">
        <v>11</v>
      </c>
      <c r="F28" t="s">
        <v>809</v>
      </c>
      <c r="H28" t="s">
        <v>95</v>
      </c>
    </row>
    <row r="29" spans="1:21">
      <c r="A29" t="s">
        <v>97</v>
      </c>
      <c r="B29">
        <v>55568244</v>
      </c>
      <c r="C29">
        <v>55568245</v>
      </c>
      <c r="D29" t="s">
        <v>810</v>
      </c>
      <c r="E29">
        <v>0.66669999999999996</v>
      </c>
      <c r="F29" t="s">
        <v>14</v>
      </c>
      <c r="H29" t="s">
        <v>95</v>
      </c>
    </row>
    <row r="30" spans="1:21">
      <c r="A30" t="s">
        <v>97</v>
      </c>
      <c r="B30">
        <v>55570286</v>
      </c>
      <c r="C30">
        <v>55570794</v>
      </c>
      <c r="D30" t="s">
        <v>811</v>
      </c>
      <c r="E30" t="s">
        <v>16</v>
      </c>
      <c r="F30" t="s">
        <v>811</v>
      </c>
      <c r="H30" t="s">
        <v>94</v>
      </c>
    </row>
    <row r="31" spans="1:21">
      <c r="A31" t="s">
        <v>97</v>
      </c>
      <c r="B31">
        <v>55573206</v>
      </c>
      <c r="C31">
        <v>55573344</v>
      </c>
      <c r="D31" t="s">
        <v>812</v>
      </c>
      <c r="E31" t="s">
        <v>9</v>
      </c>
      <c r="F31" t="s">
        <v>812</v>
      </c>
      <c r="H31" t="s">
        <v>94</v>
      </c>
    </row>
    <row r="32" spans="1:21">
      <c r="A32" t="s">
        <v>97</v>
      </c>
      <c r="B32">
        <v>55574944</v>
      </c>
      <c r="C32">
        <v>55574945</v>
      </c>
      <c r="D32" t="s">
        <v>813</v>
      </c>
      <c r="E32">
        <v>0.33329999999999999</v>
      </c>
      <c r="F32" t="s">
        <v>9</v>
      </c>
      <c r="H32" t="s">
        <v>94</v>
      </c>
    </row>
    <row r="33" spans="1:14">
      <c r="A33" t="s">
        <v>97</v>
      </c>
      <c r="B33">
        <v>55598250</v>
      </c>
      <c r="C33">
        <v>55598251</v>
      </c>
      <c r="D33" t="s">
        <v>814</v>
      </c>
      <c r="E33">
        <v>1</v>
      </c>
      <c r="F33" t="s">
        <v>13</v>
      </c>
      <c r="H33" t="s">
        <v>95</v>
      </c>
      <c r="J33" s="11"/>
      <c r="K33" s="11"/>
      <c r="L33" s="11" t="s">
        <v>181</v>
      </c>
      <c r="M33" s="11" t="s">
        <v>182</v>
      </c>
      <c r="N33" s="11">
        <v>3</v>
      </c>
    </row>
    <row r="34" spans="1:14">
      <c r="A34" t="s">
        <v>97</v>
      </c>
      <c r="B34">
        <v>55605072</v>
      </c>
      <c r="C34">
        <v>55605073</v>
      </c>
      <c r="D34" t="s">
        <v>815</v>
      </c>
      <c r="E34">
        <v>1</v>
      </c>
      <c r="F34" t="s">
        <v>13</v>
      </c>
      <c r="H34" t="s">
        <v>95</v>
      </c>
      <c r="J34" s="11" t="s">
        <v>175</v>
      </c>
      <c r="K34" s="11">
        <v>3</v>
      </c>
      <c r="L34" s="16">
        <v>3</v>
      </c>
      <c r="M34" s="16">
        <v>3</v>
      </c>
      <c r="N34" s="16">
        <v>1</v>
      </c>
    </row>
    <row r="35" spans="1:14">
      <c r="A35" t="s">
        <v>97</v>
      </c>
      <c r="B35">
        <v>55610078</v>
      </c>
      <c r="C35">
        <v>55610396</v>
      </c>
      <c r="D35" t="s">
        <v>816</v>
      </c>
      <c r="E35" t="s">
        <v>13</v>
      </c>
      <c r="F35" t="s">
        <v>817</v>
      </c>
      <c r="H35" t="s">
        <v>95</v>
      </c>
      <c r="J35" s="11" t="s">
        <v>176</v>
      </c>
      <c r="K35" s="11">
        <v>3</v>
      </c>
      <c r="L35" s="16">
        <v>3</v>
      </c>
      <c r="M35" s="16">
        <v>3</v>
      </c>
      <c r="N35" s="16">
        <v>2</v>
      </c>
    </row>
    <row r="37" spans="1:14">
      <c r="A37" t="s">
        <v>693</v>
      </c>
    </row>
    <row r="38" spans="1:14">
      <c r="A38" t="s">
        <v>245</v>
      </c>
      <c r="B38">
        <v>6866690</v>
      </c>
      <c r="C38">
        <v>6867014</v>
      </c>
      <c r="D38" t="s">
        <v>694</v>
      </c>
      <c r="E38" t="s">
        <v>13</v>
      </c>
      <c r="F38" t="s">
        <v>695</v>
      </c>
      <c r="H38" t="s">
        <v>95</v>
      </c>
    </row>
    <row r="39" spans="1:14">
      <c r="A39" t="s">
        <v>245</v>
      </c>
      <c r="B39">
        <v>6899773</v>
      </c>
      <c r="C39">
        <v>6899774</v>
      </c>
      <c r="D39" t="s">
        <v>696</v>
      </c>
      <c r="E39">
        <v>0.33329999999999999</v>
      </c>
      <c r="F39" t="s">
        <v>9</v>
      </c>
      <c r="H39" t="s">
        <v>94</v>
      </c>
      <c r="I39" t="s">
        <v>709</v>
      </c>
    </row>
    <row r="40" spans="1:14">
      <c r="A40" t="s">
        <v>245</v>
      </c>
      <c r="B40">
        <v>6952833</v>
      </c>
      <c r="C40">
        <v>6952834</v>
      </c>
      <c r="D40" t="s">
        <v>697</v>
      </c>
      <c r="E40">
        <v>1</v>
      </c>
      <c r="F40" t="s">
        <v>13</v>
      </c>
      <c r="H40" t="s">
        <v>95</v>
      </c>
    </row>
    <row r="41" spans="1:14">
      <c r="A41" t="s">
        <v>245</v>
      </c>
      <c r="B41">
        <v>6959639</v>
      </c>
      <c r="C41">
        <v>6959640</v>
      </c>
      <c r="D41" t="s">
        <v>698</v>
      </c>
      <c r="E41">
        <v>1</v>
      </c>
      <c r="F41" t="s">
        <v>13</v>
      </c>
      <c r="H41" t="s">
        <v>95</v>
      </c>
    </row>
    <row r="42" spans="1:14">
      <c r="A42" t="s">
        <v>245</v>
      </c>
      <c r="B42">
        <v>6971413</v>
      </c>
      <c r="C42">
        <v>6971715</v>
      </c>
      <c r="D42" t="s">
        <v>699</v>
      </c>
      <c r="E42" t="s">
        <v>13</v>
      </c>
      <c r="F42" t="s">
        <v>700</v>
      </c>
      <c r="H42" t="s">
        <v>95</v>
      </c>
    </row>
    <row r="43" spans="1:14">
      <c r="A43" t="s">
        <v>245</v>
      </c>
      <c r="B43">
        <v>6986003</v>
      </c>
      <c r="C43">
        <v>6986254</v>
      </c>
      <c r="D43" t="s">
        <v>701</v>
      </c>
      <c r="E43" t="s">
        <v>11</v>
      </c>
      <c r="F43" t="s">
        <v>701</v>
      </c>
      <c r="H43" t="s">
        <v>95</v>
      </c>
    </row>
    <row r="44" spans="1:14">
      <c r="A44" t="s">
        <v>245</v>
      </c>
      <c r="B44">
        <v>6986260</v>
      </c>
      <c r="C44">
        <v>6986261</v>
      </c>
      <c r="D44" t="s">
        <v>702</v>
      </c>
      <c r="E44">
        <v>0.33329999999999999</v>
      </c>
      <c r="F44" t="s">
        <v>11</v>
      </c>
      <c r="H44" t="s">
        <v>95</v>
      </c>
    </row>
    <row r="45" spans="1:14">
      <c r="A45" t="s">
        <v>245</v>
      </c>
      <c r="B45">
        <v>6993929</v>
      </c>
      <c r="C45">
        <v>6993930</v>
      </c>
      <c r="D45" t="s">
        <v>703</v>
      </c>
      <c r="E45">
        <v>0.66669999999999996</v>
      </c>
      <c r="F45" t="s">
        <v>15</v>
      </c>
      <c r="H45" t="s">
        <v>95</v>
      </c>
    </row>
    <row r="46" spans="1:14">
      <c r="A46" t="s">
        <v>245</v>
      </c>
      <c r="B46">
        <v>7004322</v>
      </c>
      <c r="C46">
        <v>7004372</v>
      </c>
      <c r="D46" t="s">
        <v>704</v>
      </c>
      <c r="E46" t="s">
        <v>13</v>
      </c>
      <c r="F46" t="s">
        <v>705</v>
      </c>
      <c r="H46" t="s">
        <v>94</v>
      </c>
    </row>
    <row r="47" spans="1:14">
      <c r="A47" t="s">
        <v>245</v>
      </c>
      <c r="B47">
        <v>7004372</v>
      </c>
      <c r="C47">
        <v>7004451</v>
      </c>
      <c r="D47" t="s">
        <v>706</v>
      </c>
      <c r="E47" t="s">
        <v>9</v>
      </c>
      <c r="F47" t="s">
        <v>706</v>
      </c>
      <c r="H47" t="s">
        <v>94</v>
      </c>
    </row>
    <row r="48" spans="1:14">
      <c r="A48" t="s">
        <v>245</v>
      </c>
      <c r="B48">
        <v>7037568</v>
      </c>
      <c r="C48">
        <v>7037569</v>
      </c>
      <c r="D48" t="s">
        <v>707</v>
      </c>
      <c r="E48">
        <v>0.66669999999999996</v>
      </c>
      <c r="F48" t="s">
        <v>14</v>
      </c>
      <c r="H48" t="s">
        <v>95</v>
      </c>
    </row>
    <row r="49" spans="1:14">
      <c r="A49" t="s">
        <v>245</v>
      </c>
      <c r="B49">
        <v>7037572</v>
      </c>
      <c r="C49">
        <v>7037573</v>
      </c>
      <c r="D49" t="s">
        <v>708</v>
      </c>
      <c r="E49">
        <v>0.33329999999999999</v>
      </c>
      <c r="F49" t="s">
        <v>9</v>
      </c>
      <c r="H49" s="6" t="s">
        <v>95</v>
      </c>
      <c r="I49" t="s">
        <v>96</v>
      </c>
      <c r="J49" s="11"/>
      <c r="K49" s="11"/>
      <c r="L49" s="11" t="s">
        <v>181</v>
      </c>
      <c r="M49" s="11" t="s">
        <v>182</v>
      </c>
      <c r="N49" s="11">
        <v>3</v>
      </c>
    </row>
    <row r="50" spans="1:14">
      <c r="A50" t="s">
        <v>245</v>
      </c>
      <c r="B50">
        <v>7056791</v>
      </c>
      <c r="C50">
        <v>7057100</v>
      </c>
      <c r="D50" t="s">
        <v>710</v>
      </c>
      <c r="E50" t="s">
        <v>13</v>
      </c>
      <c r="F50" t="s">
        <v>711</v>
      </c>
      <c r="H50" t="s">
        <v>95</v>
      </c>
      <c r="J50" s="11" t="s">
        <v>175</v>
      </c>
      <c r="K50" s="11">
        <v>5</v>
      </c>
      <c r="L50" s="16">
        <v>4</v>
      </c>
      <c r="M50" s="16">
        <v>3</v>
      </c>
      <c r="N50" s="16">
        <v>3</v>
      </c>
    </row>
    <row r="51" spans="1:14">
      <c r="A51" t="s">
        <v>245</v>
      </c>
      <c r="B51">
        <v>7059800</v>
      </c>
      <c r="C51">
        <v>7059801</v>
      </c>
      <c r="D51" t="s">
        <v>712</v>
      </c>
      <c r="E51">
        <v>1</v>
      </c>
      <c r="F51" t="s">
        <v>13</v>
      </c>
      <c r="H51" t="s">
        <v>95</v>
      </c>
      <c r="J51" s="11" t="s">
        <v>176</v>
      </c>
      <c r="K51">
        <v>6</v>
      </c>
      <c r="L51">
        <v>6</v>
      </c>
      <c r="M51">
        <v>5</v>
      </c>
      <c r="N51">
        <v>3</v>
      </c>
    </row>
    <row r="52" spans="1:14">
      <c r="A52" t="s">
        <v>245</v>
      </c>
      <c r="B52">
        <v>7061516</v>
      </c>
      <c r="C52">
        <v>7061517</v>
      </c>
      <c r="D52" t="s">
        <v>713</v>
      </c>
      <c r="E52">
        <v>0.33329999999999999</v>
      </c>
      <c r="F52" t="s">
        <v>11</v>
      </c>
      <c r="H52" t="s">
        <v>94</v>
      </c>
    </row>
    <row r="54" spans="1:14">
      <c r="A54" t="s">
        <v>658</v>
      </c>
    </row>
    <row r="55" spans="1:14">
      <c r="A55" t="s">
        <v>659</v>
      </c>
      <c r="B55">
        <v>39766904</v>
      </c>
      <c r="C55">
        <v>39767210</v>
      </c>
      <c r="D55" t="s">
        <v>714</v>
      </c>
      <c r="E55" t="s">
        <v>13</v>
      </c>
      <c r="F55" t="s">
        <v>715</v>
      </c>
      <c r="H55" t="s">
        <v>95</v>
      </c>
    </row>
    <row r="56" spans="1:14">
      <c r="A56" t="s">
        <v>659</v>
      </c>
      <c r="B56">
        <v>39782966</v>
      </c>
      <c r="C56">
        <v>39782967</v>
      </c>
      <c r="D56" t="s">
        <v>716</v>
      </c>
      <c r="E56">
        <v>1</v>
      </c>
      <c r="F56" t="s">
        <v>13</v>
      </c>
      <c r="H56" t="s">
        <v>95</v>
      </c>
      <c r="J56" s="11"/>
      <c r="K56" s="11"/>
      <c r="L56" s="11" t="s">
        <v>181</v>
      </c>
      <c r="M56" s="11" t="s">
        <v>182</v>
      </c>
      <c r="N56" s="11">
        <v>3</v>
      </c>
    </row>
    <row r="57" spans="1:14">
      <c r="A57" t="s">
        <v>659</v>
      </c>
      <c r="B57">
        <v>39794719</v>
      </c>
      <c r="C57">
        <v>39794720</v>
      </c>
      <c r="D57" t="s">
        <v>717</v>
      </c>
      <c r="E57">
        <v>1</v>
      </c>
      <c r="F57" t="s">
        <v>13</v>
      </c>
      <c r="H57" t="s">
        <v>95</v>
      </c>
      <c r="J57" s="11" t="s">
        <v>175</v>
      </c>
      <c r="K57" s="11">
        <v>1</v>
      </c>
      <c r="L57" s="16">
        <v>1</v>
      </c>
      <c r="M57" s="16">
        <v>1</v>
      </c>
      <c r="N57" s="16">
        <v>1</v>
      </c>
    </row>
    <row r="58" spans="1:14">
      <c r="A58" t="s">
        <v>659</v>
      </c>
      <c r="B58">
        <v>39795728</v>
      </c>
      <c r="C58">
        <v>39795729</v>
      </c>
      <c r="D58" t="s">
        <v>718</v>
      </c>
      <c r="E58">
        <v>1</v>
      </c>
      <c r="F58" t="s">
        <v>13</v>
      </c>
      <c r="H58" t="s">
        <v>95</v>
      </c>
      <c r="J58" s="11" t="s">
        <v>176</v>
      </c>
      <c r="K58">
        <v>3</v>
      </c>
      <c r="L58">
        <v>3</v>
      </c>
      <c r="M58">
        <v>3</v>
      </c>
      <c r="N58">
        <v>3</v>
      </c>
    </row>
    <row r="60" spans="1:14">
      <c r="A60" t="s">
        <v>719</v>
      </c>
    </row>
    <row r="61" spans="1:14">
      <c r="A61" t="s">
        <v>720</v>
      </c>
      <c r="B61">
        <v>24005849</v>
      </c>
      <c r="C61">
        <v>24005901</v>
      </c>
      <c r="D61" t="s">
        <v>721</v>
      </c>
      <c r="E61" t="s">
        <v>13</v>
      </c>
      <c r="F61" t="s">
        <v>722</v>
      </c>
      <c r="H61" t="s">
        <v>95</v>
      </c>
    </row>
    <row r="62" spans="1:14">
      <c r="A62" t="s">
        <v>720</v>
      </c>
      <c r="B62">
        <v>24005868</v>
      </c>
      <c r="C62">
        <v>24005869</v>
      </c>
      <c r="D62" t="s">
        <v>723</v>
      </c>
      <c r="E62">
        <v>0.33329999999999999</v>
      </c>
      <c r="F62" t="s">
        <v>16</v>
      </c>
      <c r="H62" s="6" t="s">
        <v>95</v>
      </c>
      <c r="I62" t="s">
        <v>96</v>
      </c>
    </row>
    <row r="63" spans="1:14">
      <c r="A63" t="s">
        <v>720</v>
      </c>
      <c r="B63">
        <v>24011076</v>
      </c>
      <c r="C63">
        <v>24011077</v>
      </c>
      <c r="D63" t="s">
        <v>724</v>
      </c>
      <c r="E63">
        <v>1</v>
      </c>
      <c r="F63" t="s">
        <v>13</v>
      </c>
      <c r="H63" t="s">
        <v>95</v>
      </c>
    </row>
    <row r="64" spans="1:14">
      <c r="A64" t="s">
        <v>720</v>
      </c>
      <c r="B64">
        <v>24024183</v>
      </c>
      <c r="C64">
        <v>24024275</v>
      </c>
      <c r="D64" t="s">
        <v>725</v>
      </c>
      <c r="E64" t="s">
        <v>13</v>
      </c>
      <c r="F64" t="s">
        <v>726</v>
      </c>
      <c r="H64" t="s">
        <v>95</v>
      </c>
    </row>
    <row r="65" spans="1:14">
      <c r="A65" t="s">
        <v>720</v>
      </c>
      <c r="B65">
        <v>24064505</v>
      </c>
      <c r="C65">
        <v>24066060</v>
      </c>
      <c r="D65" t="s">
        <v>727</v>
      </c>
      <c r="E65" t="s">
        <v>13</v>
      </c>
      <c r="F65" t="s">
        <v>728</v>
      </c>
      <c r="H65" t="s">
        <v>95</v>
      </c>
      <c r="J65" s="11"/>
      <c r="K65" s="11"/>
      <c r="L65" s="11" t="s">
        <v>181</v>
      </c>
      <c r="M65" s="11" t="s">
        <v>182</v>
      </c>
      <c r="N65" s="11">
        <v>3</v>
      </c>
    </row>
    <row r="66" spans="1:14">
      <c r="A66" t="s">
        <v>720</v>
      </c>
      <c r="B66">
        <v>24094520</v>
      </c>
      <c r="C66">
        <v>24094850</v>
      </c>
      <c r="D66" t="s">
        <v>729</v>
      </c>
      <c r="E66" t="s">
        <v>13</v>
      </c>
      <c r="F66" t="s">
        <v>730</v>
      </c>
      <c r="H66" t="s">
        <v>95</v>
      </c>
      <c r="J66" s="11" t="s">
        <v>175</v>
      </c>
      <c r="K66" s="11">
        <v>5</v>
      </c>
      <c r="L66" s="16">
        <v>5</v>
      </c>
      <c r="M66" s="16">
        <v>5</v>
      </c>
      <c r="N66" s="16">
        <v>5</v>
      </c>
    </row>
    <row r="67" spans="1:14">
      <c r="A67" t="s">
        <v>720</v>
      </c>
      <c r="B67">
        <v>24126463</v>
      </c>
      <c r="C67">
        <v>24126567</v>
      </c>
      <c r="D67" t="s">
        <v>731</v>
      </c>
      <c r="E67" t="s">
        <v>13</v>
      </c>
      <c r="F67" t="s">
        <v>732</v>
      </c>
      <c r="H67" t="s">
        <v>95</v>
      </c>
      <c r="J67" s="11" t="s">
        <v>176</v>
      </c>
      <c r="K67">
        <v>1</v>
      </c>
      <c r="L67">
        <v>1</v>
      </c>
      <c r="M67">
        <v>1</v>
      </c>
      <c r="N67">
        <v>1</v>
      </c>
    </row>
    <row r="69" spans="1:14">
      <c r="A69" t="s">
        <v>733</v>
      </c>
    </row>
    <row r="70" spans="1:14">
      <c r="A70" t="s">
        <v>191</v>
      </c>
      <c r="B70">
        <v>4396685</v>
      </c>
      <c r="C70">
        <v>4396753</v>
      </c>
      <c r="D70" t="s">
        <v>734</v>
      </c>
      <c r="E70" t="s">
        <v>13</v>
      </c>
      <c r="F70" t="s">
        <v>735</v>
      </c>
      <c r="H70" t="s">
        <v>95</v>
      </c>
    </row>
    <row r="71" spans="1:14">
      <c r="A71" t="s">
        <v>191</v>
      </c>
      <c r="B71">
        <v>4397410</v>
      </c>
      <c r="C71">
        <v>4397912</v>
      </c>
      <c r="D71" t="s">
        <v>736</v>
      </c>
      <c r="E71" t="s">
        <v>16</v>
      </c>
      <c r="F71" t="s">
        <v>736</v>
      </c>
      <c r="H71" t="s">
        <v>95</v>
      </c>
    </row>
    <row r="72" spans="1:14">
      <c r="A72" t="s">
        <v>191</v>
      </c>
      <c r="B72">
        <v>4397685</v>
      </c>
      <c r="C72">
        <v>4397753</v>
      </c>
      <c r="D72" t="s">
        <v>737</v>
      </c>
      <c r="E72" t="s">
        <v>11</v>
      </c>
      <c r="F72" t="s">
        <v>737</v>
      </c>
      <c r="H72" s="6" t="s">
        <v>95</v>
      </c>
      <c r="I72" t="s">
        <v>96</v>
      </c>
    </row>
    <row r="73" spans="1:14">
      <c r="A73" t="s">
        <v>191</v>
      </c>
      <c r="B73">
        <v>4402369</v>
      </c>
      <c r="C73">
        <v>4402551</v>
      </c>
      <c r="D73" t="s">
        <v>738</v>
      </c>
      <c r="E73" t="s">
        <v>13</v>
      </c>
      <c r="F73" t="s">
        <v>739</v>
      </c>
      <c r="H73" t="s">
        <v>95</v>
      </c>
    </row>
    <row r="74" spans="1:14">
      <c r="A74" t="s">
        <v>191</v>
      </c>
      <c r="B74">
        <v>4433371</v>
      </c>
      <c r="C74">
        <v>4433550</v>
      </c>
      <c r="D74" t="s">
        <v>740</v>
      </c>
      <c r="E74" t="s">
        <v>13</v>
      </c>
      <c r="F74" t="s">
        <v>741</v>
      </c>
      <c r="H74" t="s">
        <v>95</v>
      </c>
      <c r="J74" s="11"/>
      <c r="K74" s="11"/>
      <c r="L74" s="11" t="s">
        <v>181</v>
      </c>
      <c r="M74" s="11" t="s">
        <v>182</v>
      </c>
      <c r="N74" s="11">
        <v>3</v>
      </c>
    </row>
    <row r="75" spans="1:14">
      <c r="A75" t="s">
        <v>191</v>
      </c>
      <c r="B75">
        <v>4439193</v>
      </c>
      <c r="C75">
        <v>4439194</v>
      </c>
      <c r="D75" t="s">
        <v>742</v>
      </c>
      <c r="E75">
        <v>1</v>
      </c>
      <c r="F75" t="s">
        <v>13</v>
      </c>
      <c r="H75" t="s">
        <v>95</v>
      </c>
      <c r="J75" s="11" t="s">
        <v>175</v>
      </c>
      <c r="K75" s="11">
        <v>5</v>
      </c>
      <c r="L75" s="16">
        <v>5</v>
      </c>
      <c r="M75" s="16">
        <v>4</v>
      </c>
      <c r="N75" s="16">
        <v>4</v>
      </c>
    </row>
    <row r="76" spans="1:14">
      <c r="A76" t="s">
        <v>191</v>
      </c>
      <c r="B76">
        <v>4447293</v>
      </c>
      <c r="C76">
        <v>4447630</v>
      </c>
      <c r="D76" t="s">
        <v>743</v>
      </c>
      <c r="E76" t="s">
        <v>13</v>
      </c>
      <c r="F76" t="s">
        <v>744</v>
      </c>
      <c r="H76" t="s">
        <v>95</v>
      </c>
      <c r="J76" s="11" t="s">
        <v>176</v>
      </c>
      <c r="K76">
        <v>1</v>
      </c>
      <c r="L76">
        <v>1</v>
      </c>
      <c r="M76">
        <v>1</v>
      </c>
      <c r="N76">
        <v>1</v>
      </c>
    </row>
    <row r="78" spans="1:14">
      <c r="A78" t="s">
        <v>745</v>
      </c>
    </row>
    <row r="79" spans="1:14">
      <c r="A79" t="s">
        <v>151</v>
      </c>
      <c r="B79">
        <v>144020944</v>
      </c>
      <c r="C79">
        <v>144020945</v>
      </c>
      <c r="D79" t="s">
        <v>746</v>
      </c>
      <c r="E79">
        <v>1</v>
      </c>
      <c r="F79" t="s">
        <v>13</v>
      </c>
      <c r="H79" t="s">
        <v>95</v>
      </c>
    </row>
    <row r="80" spans="1:14">
      <c r="A80" t="s">
        <v>151</v>
      </c>
      <c r="B80">
        <v>144040509</v>
      </c>
      <c r="C80">
        <v>144040510</v>
      </c>
      <c r="D80" t="s">
        <v>747</v>
      </c>
      <c r="E80">
        <v>1</v>
      </c>
      <c r="F80" t="s">
        <v>13</v>
      </c>
      <c r="H80" t="s">
        <v>95</v>
      </c>
    </row>
    <row r="81" spans="1:14">
      <c r="A81" t="s">
        <v>151</v>
      </c>
      <c r="B81">
        <v>144040677</v>
      </c>
      <c r="C81">
        <v>144040952</v>
      </c>
      <c r="D81" t="s">
        <v>748</v>
      </c>
      <c r="E81" t="s">
        <v>13</v>
      </c>
      <c r="F81" t="s">
        <v>749</v>
      </c>
      <c r="H81" t="s">
        <v>95</v>
      </c>
      <c r="J81" s="11"/>
      <c r="K81" s="11"/>
      <c r="L81" s="11" t="s">
        <v>181</v>
      </c>
      <c r="M81" s="11" t="s">
        <v>182</v>
      </c>
      <c r="N81" s="11">
        <v>3</v>
      </c>
    </row>
    <row r="82" spans="1:14">
      <c r="A82" t="s">
        <v>151</v>
      </c>
      <c r="B82">
        <v>144068791</v>
      </c>
      <c r="C82">
        <v>144068792</v>
      </c>
      <c r="D82" t="s">
        <v>750</v>
      </c>
      <c r="E82">
        <v>0.66669999999999996</v>
      </c>
      <c r="F82" t="s">
        <v>15</v>
      </c>
      <c r="H82" t="s">
        <v>95</v>
      </c>
      <c r="J82" s="11" t="s">
        <v>175</v>
      </c>
      <c r="K82" s="11">
        <v>1</v>
      </c>
      <c r="L82" s="16">
        <v>1</v>
      </c>
      <c r="M82" s="16">
        <v>1</v>
      </c>
      <c r="N82" s="16">
        <v>1</v>
      </c>
    </row>
    <row r="83" spans="1:14">
      <c r="A83" t="s">
        <v>151</v>
      </c>
      <c r="B83">
        <v>144093999</v>
      </c>
      <c r="C83">
        <v>144094000</v>
      </c>
      <c r="D83" t="s">
        <v>751</v>
      </c>
      <c r="E83">
        <v>1</v>
      </c>
      <c r="F83" t="s">
        <v>13</v>
      </c>
      <c r="H83" t="s">
        <v>95</v>
      </c>
      <c r="J83" s="11" t="s">
        <v>176</v>
      </c>
      <c r="K83">
        <v>5</v>
      </c>
      <c r="L83">
        <v>5</v>
      </c>
      <c r="M83">
        <v>5</v>
      </c>
      <c r="N83">
        <v>3</v>
      </c>
    </row>
    <row r="84" spans="1:14">
      <c r="A84" t="s">
        <v>151</v>
      </c>
      <c r="B84">
        <v>144143335</v>
      </c>
      <c r="C84">
        <v>144143336</v>
      </c>
      <c r="D84" t="s">
        <v>752</v>
      </c>
      <c r="E84">
        <v>0.66669999999999996</v>
      </c>
      <c r="F84" t="s">
        <v>15</v>
      </c>
      <c r="H84" t="s">
        <v>95</v>
      </c>
    </row>
    <row r="86" spans="1:14">
      <c r="A86" t="s">
        <v>753</v>
      </c>
      <c r="B86" t="s">
        <v>795</v>
      </c>
    </row>
    <row r="87" spans="1:14">
      <c r="A87" t="s">
        <v>754</v>
      </c>
      <c r="B87">
        <v>22979714</v>
      </c>
      <c r="C87">
        <v>22979775</v>
      </c>
      <c r="D87" t="s">
        <v>755</v>
      </c>
      <c r="E87" t="s">
        <v>12</v>
      </c>
      <c r="F87" t="s">
        <v>756</v>
      </c>
      <c r="H87" t="s">
        <v>95</v>
      </c>
    </row>
    <row r="88" spans="1:14">
      <c r="A88" t="s">
        <v>754</v>
      </c>
      <c r="B88">
        <v>22986639</v>
      </c>
      <c r="C88">
        <v>22986640</v>
      </c>
      <c r="D88" t="s">
        <v>757</v>
      </c>
      <c r="E88">
        <v>1</v>
      </c>
      <c r="F88" t="s">
        <v>13</v>
      </c>
      <c r="H88" t="s">
        <v>95</v>
      </c>
    </row>
    <row r="89" spans="1:14">
      <c r="A89" t="s">
        <v>754</v>
      </c>
      <c r="B89">
        <v>23033297</v>
      </c>
      <c r="C89">
        <v>23033626</v>
      </c>
      <c r="D89" t="s">
        <v>758</v>
      </c>
      <c r="E89" t="s">
        <v>13</v>
      </c>
      <c r="F89" t="s">
        <v>759</v>
      </c>
      <c r="H89" t="s">
        <v>95</v>
      </c>
    </row>
    <row r="90" spans="1:14">
      <c r="A90" t="s">
        <v>754</v>
      </c>
      <c r="B90">
        <v>23040276</v>
      </c>
      <c r="C90">
        <v>23040466</v>
      </c>
      <c r="D90" t="s">
        <v>760</v>
      </c>
      <c r="E90" t="s">
        <v>13</v>
      </c>
      <c r="F90" t="s">
        <v>761</v>
      </c>
      <c r="H90" t="s">
        <v>95</v>
      </c>
    </row>
    <row r="91" spans="1:14">
      <c r="A91" t="s">
        <v>754</v>
      </c>
      <c r="B91">
        <v>23050993</v>
      </c>
      <c r="C91">
        <v>23051852</v>
      </c>
      <c r="D91" t="s">
        <v>762</v>
      </c>
      <c r="E91" t="s">
        <v>16</v>
      </c>
      <c r="F91" t="s">
        <v>762</v>
      </c>
      <c r="H91" s="6" t="s">
        <v>95</v>
      </c>
      <c r="I91" t="s">
        <v>771</v>
      </c>
    </row>
    <row r="92" spans="1:14">
      <c r="A92" t="s">
        <v>754</v>
      </c>
      <c r="B92">
        <v>23050996</v>
      </c>
      <c r="C92">
        <v>23050997</v>
      </c>
      <c r="D92" t="s">
        <v>763</v>
      </c>
      <c r="E92">
        <v>1</v>
      </c>
      <c r="F92" t="s">
        <v>13</v>
      </c>
      <c r="H92" t="s">
        <v>95</v>
      </c>
    </row>
    <row r="93" spans="1:14">
      <c r="A93" t="s">
        <v>754</v>
      </c>
      <c r="B93">
        <v>23070435</v>
      </c>
      <c r="C93">
        <v>23070436</v>
      </c>
      <c r="D93" t="s">
        <v>764</v>
      </c>
      <c r="E93">
        <v>1</v>
      </c>
      <c r="F93" t="s">
        <v>13</v>
      </c>
      <c r="H93" t="s">
        <v>95</v>
      </c>
    </row>
    <row r="94" spans="1:14">
      <c r="A94" t="s">
        <v>754</v>
      </c>
      <c r="B94">
        <v>23134103</v>
      </c>
      <c r="C94">
        <v>23134104</v>
      </c>
      <c r="D94" t="s">
        <v>765</v>
      </c>
      <c r="E94">
        <v>0.33329999999999999</v>
      </c>
      <c r="F94" t="s">
        <v>9</v>
      </c>
      <c r="H94" t="s">
        <v>94</v>
      </c>
    </row>
    <row r="95" spans="1:14">
      <c r="A95" t="s">
        <v>754</v>
      </c>
      <c r="B95">
        <v>23134698</v>
      </c>
      <c r="C95">
        <v>23134699</v>
      </c>
      <c r="D95" t="s">
        <v>766</v>
      </c>
      <c r="E95">
        <v>0.33329999999999999</v>
      </c>
      <c r="F95" t="s">
        <v>11</v>
      </c>
      <c r="H95" t="s">
        <v>95</v>
      </c>
    </row>
    <row r="96" spans="1:14">
      <c r="A96" t="s">
        <v>754</v>
      </c>
      <c r="B96">
        <v>23134957</v>
      </c>
      <c r="C96">
        <v>23134958</v>
      </c>
      <c r="D96" t="s">
        <v>767</v>
      </c>
      <c r="E96">
        <v>0.33329999999999999</v>
      </c>
      <c r="F96" t="s">
        <v>9</v>
      </c>
      <c r="H96" t="s">
        <v>94</v>
      </c>
    </row>
    <row r="97" spans="1:14">
      <c r="A97" t="s">
        <v>754</v>
      </c>
      <c r="B97">
        <v>23135055</v>
      </c>
      <c r="C97">
        <v>23135056</v>
      </c>
      <c r="D97" t="s">
        <v>768</v>
      </c>
      <c r="E97">
        <v>1</v>
      </c>
      <c r="F97" t="s">
        <v>13</v>
      </c>
      <c r="H97" t="s">
        <v>95</v>
      </c>
    </row>
    <row r="98" spans="1:14">
      <c r="A98" t="s">
        <v>754</v>
      </c>
      <c r="B98">
        <v>23139147</v>
      </c>
      <c r="C98">
        <v>23139863</v>
      </c>
      <c r="D98" t="s">
        <v>769</v>
      </c>
      <c r="E98" t="s">
        <v>14</v>
      </c>
      <c r="F98" t="s">
        <v>770</v>
      </c>
      <c r="H98" t="s">
        <v>95</v>
      </c>
    </row>
    <row r="99" spans="1:14">
      <c r="A99" t="s">
        <v>754</v>
      </c>
      <c r="B99">
        <v>23140244</v>
      </c>
      <c r="C99">
        <v>23140245</v>
      </c>
      <c r="D99" t="s">
        <v>772</v>
      </c>
      <c r="E99">
        <v>1</v>
      </c>
      <c r="F99" t="s">
        <v>13</v>
      </c>
      <c r="H99" t="s">
        <v>94</v>
      </c>
    </row>
    <row r="100" spans="1:14">
      <c r="A100" t="s">
        <v>754</v>
      </c>
      <c r="B100">
        <v>23140281</v>
      </c>
      <c r="C100">
        <v>23140282</v>
      </c>
      <c r="D100" t="s">
        <v>773</v>
      </c>
      <c r="E100">
        <v>0.33329999999999999</v>
      </c>
      <c r="F100" t="s">
        <v>11</v>
      </c>
      <c r="H100" t="s">
        <v>95</v>
      </c>
    </row>
    <row r="101" spans="1:14">
      <c r="A101" t="s">
        <v>754</v>
      </c>
      <c r="B101">
        <v>23140409</v>
      </c>
      <c r="C101">
        <v>23140410</v>
      </c>
      <c r="D101" t="s">
        <v>774</v>
      </c>
      <c r="E101">
        <v>0.33329999999999999</v>
      </c>
      <c r="F101" t="s">
        <v>9</v>
      </c>
      <c r="H101" t="s">
        <v>94</v>
      </c>
    </row>
    <row r="102" spans="1:14">
      <c r="A102" t="s">
        <v>754</v>
      </c>
      <c r="B102">
        <v>23142952</v>
      </c>
      <c r="C102">
        <v>23143275</v>
      </c>
      <c r="D102" t="s">
        <v>775</v>
      </c>
      <c r="E102" t="s">
        <v>13</v>
      </c>
      <c r="F102" t="s">
        <v>776</v>
      </c>
      <c r="H102" t="s">
        <v>95</v>
      </c>
    </row>
    <row r="103" spans="1:14">
      <c r="A103" t="s">
        <v>754</v>
      </c>
      <c r="B103">
        <v>23147643</v>
      </c>
      <c r="C103">
        <v>23148280</v>
      </c>
      <c r="D103" t="s">
        <v>777</v>
      </c>
      <c r="E103" t="s">
        <v>13</v>
      </c>
      <c r="F103" t="s">
        <v>778</v>
      </c>
      <c r="H103" t="s">
        <v>94</v>
      </c>
    </row>
    <row r="104" spans="1:14">
      <c r="A104" t="s">
        <v>754</v>
      </c>
      <c r="B104">
        <v>23148925</v>
      </c>
      <c r="C104">
        <v>23149222</v>
      </c>
      <c r="D104" t="s">
        <v>779</v>
      </c>
      <c r="E104" t="s">
        <v>12</v>
      </c>
      <c r="F104" t="s">
        <v>780</v>
      </c>
      <c r="H104" t="s">
        <v>94</v>
      </c>
    </row>
    <row r="105" spans="1:14">
      <c r="A105" t="s">
        <v>754</v>
      </c>
      <c r="B105">
        <v>23151398</v>
      </c>
      <c r="C105">
        <v>23151399</v>
      </c>
      <c r="D105" t="s">
        <v>781</v>
      </c>
      <c r="E105">
        <v>0.33329999999999999</v>
      </c>
      <c r="F105" t="s">
        <v>16</v>
      </c>
      <c r="H105" t="s">
        <v>94</v>
      </c>
    </row>
    <row r="106" spans="1:14">
      <c r="A106" t="s">
        <v>754</v>
      </c>
      <c r="B106">
        <v>23151408</v>
      </c>
      <c r="C106">
        <v>23151409</v>
      </c>
      <c r="D106" t="s">
        <v>782</v>
      </c>
      <c r="E106">
        <v>0.33329999999999999</v>
      </c>
      <c r="F106" t="s">
        <v>11</v>
      </c>
      <c r="H106" t="s">
        <v>94</v>
      </c>
    </row>
    <row r="107" spans="1:14">
      <c r="A107" t="s">
        <v>754</v>
      </c>
      <c r="B107">
        <v>23151497</v>
      </c>
      <c r="C107">
        <v>23151759</v>
      </c>
      <c r="D107" t="s">
        <v>783</v>
      </c>
      <c r="E107" t="s">
        <v>11</v>
      </c>
      <c r="F107" t="s">
        <v>783</v>
      </c>
      <c r="H107" t="s">
        <v>94</v>
      </c>
    </row>
    <row r="108" spans="1:14">
      <c r="A108" t="s">
        <v>754</v>
      </c>
      <c r="B108">
        <v>23157205</v>
      </c>
      <c r="C108">
        <v>23157206</v>
      </c>
      <c r="D108" t="s">
        <v>784</v>
      </c>
      <c r="E108">
        <v>1</v>
      </c>
      <c r="F108" t="s">
        <v>13</v>
      </c>
      <c r="H108" t="s">
        <v>94</v>
      </c>
    </row>
    <row r="109" spans="1:14">
      <c r="A109" t="s">
        <v>754</v>
      </c>
      <c r="B109">
        <v>23165517</v>
      </c>
      <c r="C109">
        <v>23165669</v>
      </c>
      <c r="D109" t="s">
        <v>785</v>
      </c>
      <c r="E109" t="s">
        <v>13</v>
      </c>
      <c r="F109" t="s">
        <v>786</v>
      </c>
      <c r="H109" t="s">
        <v>95</v>
      </c>
    </row>
    <row r="110" spans="1:14">
      <c r="A110" t="s">
        <v>754</v>
      </c>
      <c r="B110">
        <v>23171015</v>
      </c>
      <c r="C110">
        <v>23172680</v>
      </c>
      <c r="D110" t="s">
        <v>787</v>
      </c>
      <c r="E110" t="s">
        <v>13</v>
      </c>
      <c r="F110" t="s">
        <v>788</v>
      </c>
      <c r="H110" t="s">
        <v>95</v>
      </c>
      <c r="J110" s="11"/>
      <c r="K110" s="11"/>
      <c r="L110" s="11" t="s">
        <v>181</v>
      </c>
      <c r="M110" s="11" t="s">
        <v>182</v>
      </c>
      <c r="N110" s="11">
        <v>3</v>
      </c>
    </row>
    <row r="111" spans="1:14">
      <c r="A111" t="s">
        <v>754</v>
      </c>
      <c r="B111">
        <v>23215409</v>
      </c>
      <c r="C111">
        <v>23215410</v>
      </c>
      <c r="D111" t="s">
        <v>789</v>
      </c>
      <c r="E111">
        <v>0.66669999999999996</v>
      </c>
      <c r="F111" t="s">
        <v>14</v>
      </c>
      <c r="H111" t="s">
        <v>95</v>
      </c>
      <c r="J111" s="11" t="s">
        <v>175</v>
      </c>
      <c r="K111" s="11">
        <v>9</v>
      </c>
      <c r="L111" s="16">
        <v>9</v>
      </c>
      <c r="M111" s="16">
        <v>9</v>
      </c>
      <c r="N111" s="16">
        <v>6</v>
      </c>
    </row>
    <row r="112" spans="1:14">
      <c r="A112" t="s">
        <v>754</v>
      </c>
      <c r="B112">
        <v>23218530</v>
      </c>
      <c r="C112">
        <v>23222681</v>
      </c>
      <c r="D112" t="s">
        <v>790</v>
      </c>
      <c r="E112" t="s">
        <v>13</v>
      </c>
      <c r="F112" t="s">
        <v>791</v>
      </c>
      <c r="H112" t="s">
        <v>95</v>
      </c>
      <c r="J112" s="11" t="s">
        <v>176</v>
      </c>
      <c r="K112">
        <v>9</v>
      </c>
      <c r="L112">
        <v>8</v>
      </c>
      <c r="M112">
        <v>6</v>
      </c>
      <c r="N112">
        <v>5</v>
      </c>
    </row>
    <row r="113" spans="1:14">
      <c r="A113" t="s">
        <v>754</v>
      </c>
      <c r="B113">
        <v>23241881</v>
      </c>
      <c r="C113">
        <v>23241882</v>
      </c>
      <c r="D113" t="s">
        <v>792</v>
      </c>
      <c r="E113">
        <v>1</v>
      </c>
      <c r="F113" t="s">
        <v>13</v>
      </c>
      <c r="H113" t="s">
        <v>95</v>
      </c>
    </row>
    <row r="114" spans="1:14">
      <c r="A114" t="s">
        <v>754</v>
      </c>
      <c r="B114">
        <v>23259162</v>
      </c>
      <c r="C114">
        <v>23259367</v>
      </c>
      <c r="D114" t="s">
        <v>793</v>
      </c>
      <c r="E114" t="s">
        <v>13</v>
      </c>
      <c r="F114" t="s">
        <v>794</v>
      </c>
      <c r="H114" t="s">
        <v>95</v>
      </c>
    </row>
    <row r="116" spans="1:14">
      <c r="A116" t="s">
        <v>796</v>
      </c>
    </row>
    <row r="117" spans="1:14">
      <c r="A117" t="s">
        <v>317</v>
      </c>
      <c r="B117">
        <v>89198165</v>
      </c>
      <c r="C117">
        <v>89198220</v>
      </c>
      <c r="D117" t="s">
        <v>797</v>
      </c>
      <c r="E117" t="s">
        <v>13</v>
      </c>
      <c r="F117" t="s">
        <v>798</v>
      </c>
      <c r="H117" t="s">
        <v>95</v>
      </c>
    </row>
    <row r="118" spans="1:14">
      <c r="A118" t="s">
        <v>317</v>
      </c>
      <c r="B118">
        <v>89205195</v>
      </c>
      <c r="C118">
        <v>89205196</v>
      </c>
      <c r="D118" t="s">
        <v>799</v>
      </c>
      <c r="E118">
        <v>1</v>
      </c>
      <c r="F118" t="s">
        <v>13</v>
      </c>
      <c r="H118" t="s">
        <v>95</v>
      </c>
    </row>
    <row r="119" spans="1:14">
      <c r="A119" t="s">
        <v>317</v>
      </c>
      <c r="B119">
        <v>89253777</v>
      </c>
      <c r="C119">
        <v>89253778</v>
      </c>
      <c r="D119" t="s">
        <v>800</v>
      </c>
      <c r="E119">
        <v>0.66669999999999996</v>
      </c>
      <c r="F119" t="s">
        <v>14</v>
      </c>
      <c r="H119" t="s">
        <v>95</v>
      </c>
    </row>
    <row r="120" spans="1:14">
      <c r="A120" t="s">
        <v>317</v>
      </c>
      <c r="B120">
        <v>89254434</v>
      </c>
      <c r="C120">
        <v>89254435</v>
      </c>
      <c r="D120" t="s">
        <v>801</v>
      </c>
      <c r="E120">
        <v>0.33329999999999999</v>
      </c>
      <c r="F120" t="s">
        <v>11</v>
      </c>
      <c r="H120" t="s">
        <v>95</v>
      </c>
    </row>
    <row r="121" spans="1:14">
      <c r="A121" t="s">
        <v>317</v>
      </c>
      <c r="B121">
        <v>89254545</v>
      </c>
      <c r="C121">
        <v>89254546</v>
      </c>
      <c r="D121" t="s">
        <v>802</v>
      </c>
      <c r="E121">
        <v>0.33329999999999999</v>
      </c>
      <c r="F121" t="s">
        <v>11</v>
      </c>
      <c r="H121" t="s">
        <v>95</v>
      </c>
      <c r="I121" t="s">
        <v>808</v>
      </c>
      <c r="J121" s="11"/>
      <c r="K121" s="11"/>
      <c r="L121" s="11" t="s">
        <v>181</v>
      </c>
      <c r="M121" s="11" t="s">
        <v>182</v>
      </c>
      <c r="N121" s="11">
        <v>3</v>
      </c>
    </row>
    <row r="122" spans="1:14">
      <c r="A122" t="s">
        <v>317</v>
      </c>
      <c r="B122">
        <v>89255468</v>
      </c>
      <c r="C122">
        <v>89255787</v>
      </c>
      <c r="D122" t="s">
        <v>803</v>
      </c>
      <c r="E122" t="s">
        <v>13</v>
      </c>
      <c r="F122" t="s">
        <v>804</v>
      </c>
      <c r="H122" t="s">
        <v>95</v>
      </c>
      <c r="J122" s="11" t="s">
        <v>175</v>
      </c>
      <c r="K122" s="11">
        <v>3</v>
      </c>
      <c r="L122" s="16">
        <v>3</v>
      </c>
      <c r="M122" s="16">
        <v>3</v>
      </c>
      <c r="N122" s="16">
        <v>2</v>
      </c>
    </row>
    <row r="123" spans="1:14">
      <c r="A123" t="s">
        <v>317</v>
      </c>
      <c r="B123">
        <v>89260644</v>
      </c>
      <c r="C123">
        <v>89260696</v>
      </c>
      <c r="D123" t="s">
        <v>805</v>
      </c>
      <c r="E123" t="s">
        <v>12</v>
      </c>
      <c r="F123" t="s">
        <v>806</v>
      </c>
      <c r="H123" t="s">
        <v>95</v>
      </c>
      <c r="J123" s="11" t="s">
        <v>176</v>
      </c>
      <c r="K123">
        <v>6</v>
      </c>
      <c r="L123">
        <v>5</v>
      </c>
      <c r="M123">
        <v>3</v>
      </c>
      <c r="N123">
        <v>2</v>
      </c>
    </row>
    <row r="124" spans="1:14">
      <c r="A124" t="s">
        <v>317</v>
      </c>
      <c r="B124">
        <v>89297122</v>
      </c>
      <c r="C124">
        <v>89297123</v>
      </c>
      <c r="D124" t="s">
        <v>807</v>
      </c>
      <c r="E124">
        <v>1</v>
      </c>
      <c r="F124" t="s">
        <v>13</v>
      </c>
      <c r="H124" t="s">
        <v>95</v>
      </c>
    </row>
  </sheetData>
  <mergeCells count="2">
    <mergeCell ref="L1:N1"/>
    <mergeCell ref="J1: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0"/>
  <sheetViews>
    <sheetView workbookViewId="0">
      <selection activeCell="I1" sqref="I1:U12"/>
    </sheetView>
  </sheetViews>
  <sheetFormatPr baseColWidth="10" defaultRowHeight="15" x14ac:dyDescent="0"/>
  <cols>
    <col min="4" max="4" width="26.5" customWidth="1"/>
    <col min="5" max="5" width="14.33203125" customWidth="1"/>
    <col min="6" max="6" width="13.1640625" customWidth="1"/>
  </cols>
  <sheetData>
    <row r="1" spans="1:21">
      <c r="A1" t="s">
        <v>344</v>
      </c>
      <c r="E1" s="35"/>
      <c r="F1" s="35"/>
      <c r="H1" t="s">
        <v>178</v>
      </c>
      <c r="I1" t="s">
        <v>177</v>
      </c>
      <c r="J1" s="35" t="s">
        <v>179</v>
      </c>
      <c r="K1" s="35"/>
      <c r="L1" s="35" t="s">
        <v>180</v>
      </c>
      <c r="M1" s="35"/>
      <c r="N1" s="35"/>
      <c r="O1" s="7"/>
      <c r="P1" s="7"/>
      <c r="Q1" s="36" t="s">
        <v>180</v>
      </c>
      <c r="R1" s="36"/>
      <c r="S1" s="36"/>
    </row>
    <row r="2" spans="1:21">
      <c r="L2" t="s">
        <v>181</v>
      </c>
      <c r="M2" t="s">
        <v>182</v>
      </c>
      <c r="N2">
        <v>3</v>
      </c>
      <c r="O2" s="7"/>
      <c r="P2" s="7" t="s">
        <v>30</v>
      </c>
      <c r="Q2" s="7"/>
      <c r="R2" s="7"/>
      <c r="S2" s="7"/>
      <c r="T2" s="7"/>
      <c r="U2" s="7"/>
    </row>
    <row r="3" spans="1:21">
      <c r="A3" t="s">
        <v>97</v>
      </c>
      <c r="B3">
        <v>60409581</v>
      </c>
      <c r="C3">
        <v>60409582</v>
      </c>
      <c r="D3" t="s">
        <v>345</v>
      </c>
      <c r="E3">
        <v>1</v>
      </c>
      <c r="F3" t="s">
        <v>13</v>
      </c>
      <c r="H3" t="s">
        <v>95</v>
      </c>
      <c r="O3" s="7"/>
      <c r="P3" s="7"/>
      <c r="Q3" s="7" t="s">
        <v>181</v>
      </c>
      <c r="R3" s="7" t="s">
        <v>182</v>
      </c>
      <c r="S3" s="7">
        <v>3</v>
      </c>
      <c r="T3" s="7"/>
      <c r="U3" s="7" t="s">
        <v>31</v>
      </c>
    </row>
    <row r="4" spans="1:21">
      <c r="A4" t="s">
        <v>97</v>
      </c>
      <c r="B4">
        <v>60409581</v>
      </c>
      <c r="C4">
        <v>60409582</v>
      </c>
      <c r="D4" t="s">
        <v>346</v>
      </c>
      <c r="E4">
        <v>0.33329999999999999</v>
      </c>
      <c r="F4" t="s">
        <v>9</v>
      </c>
      <c r="H4" s="6" t="s">
        <v>95</v>
      </c>
      <c r="I4" t="s">
        <v>96</v>
      </c>
      <c r="J4" t="s">
        <v>175</v>
      </c>
      <c r="K4">
        <v>10</v>
      </c>
      <c r="L4" s="5">
        <v>10</v>
      </c>
      <c r="M4" s="5">
        <v>10</v>
      </c>
      <c r="N4" s="5">
        <v>9</v>
      </c>
      <c r="O4" s="7" t="s">
        <v>175</v>
      </c>
      <c r="P4" s="8">
        <v>94</v>
      </c>
      <c r="Q4" s="8">
        <v>92</v>
      </c>
      <c r="R4" s="8">
        <v>87</v>
      </c>
      <c r="S4" s="8">
        <v>52</v>
      </c>
      <c r="T4" s="7"/>
      <c r="U4" s="7"/>
    </row>
    <row r="5" spans="1:21">
      <c r="A5" t="s">
        <v>97</v>
      </c>
      <c r="B5">
        <v>60411931</v>
      </c>
      <c r="C5">
        <v>60412009</v>
      </c>
      <c r="D5" t="s">
        <v>347</v>
      </c>
      <c r="E5" t="s">
        <v>13</v>
      </c>
      <c r="F5" t="s">
        <v>348</v>
      </c>
      <c r="H5" t="s">
        <v>95</v>
      </c>
      <c r="J5" t="s">
        <v>176</v>
      </c>
      <c r="K5">
        <v>12</v>
      </c>
      <c r="L5" s="5">
        <v>10</v>
      </c>
      <c r="M5" s="5">
        <v>10</v>
      </c>
      <c r="N5" s="5">
        <v>8</v>
      </c>
      <c r="O5" s="7" t="s">
        <v>176</v>
      </c>
      <c r="P5" s="8">
        <v>89</v>
      </c>
      <c r="Q5" s="8">
        <v>75</v>
      </c>
      <c r="R5" s="8">
        <v>58</v>
      </c>
      <c r="S5" s="8">
        <v>27</v>
      </c>
      <c r="T5" s="7"/>
      <c r="U5" s="7"/>
    </row>
    <row r="6" spans="1:21">
      <c r="A6" t="s">
        <v>97</v>
      </c>
      <c r="B6">
        <v>60418997</v>
      </c>
      <c r="C6">
        <v>60418998</v>
      </c>
      <c r="D6" t="s">
        <v>349</v>
      </c>
      <c r="E6">
        <v>1</v>
      </c>
      <c r="F6" t="s">
        <v>13</v>
      </c>
      <c r="H6" t="s">
        <v>95</v>
      </c>
      <c r="O6" s="7"/>
      <c r="P6" s="7"/>
      <c r="Q6" s="33">
        <f>Q4/$P4</f>
        <v>0.97872340425531912</v>
      </c>
      <c r="R6" s="33">
        <f t="shared" ref="R6:S7" si="0">R4/$P4</f>
        <v>0.92553191489361697</v>
      </c>
      <c r="S6" s="33">
        <f t="shared" si="0"/>
        <v>0.55319148936170215</v>
      </c>
      <c r="T6" s="7"/>
      <c r="U6" s="7">
        <v>0.86</v>
      </c>
    </row>
    <row r="7" spans="1:21">
      <c r="A7" t="s">
        <v>97</v>
      </c>
      <c r="B7">
        <v>60432338</v>
      </c>
      <c r="C7">
        <v>60432339</v>
      </c>
      <c r="D7" t="s">
        <v>350</v>
      </c>
      <c r="E7">
        <v>1</v>
      </c>
      <c r="F7" t="s">
        <v>13</v>
      </c>
      <c r="H7" t="s">
        <v>95</v>
      </c>
      <c r="O7" s="7"/>
      <c r="P7" s="7"/>
      <c r="Q7" s="33">
        <f>Q5/$P5</f>
        <v>0.84269662921348309</v>
      </c>
      <c r="R7" s="33">
        <f t="shared" si="0"/>
        <v>0.651685393258427</v>
      </c>
      <c r="S7" s="33">
        <f t="shared" si="0"/>
        <v>0.30337078651685395</v>
      </c>
      <c r="T7" s="7"/>
      <c r="U7" s="7"/>
    </row>
    <row r="8" spans="1:21">
      <c r="A8" t="s">
        <v>97</v>
      </c>
      <c r="B8">
        <v>60435410</v>
      </c>
      <c r="C8">
        <v>60441641</v>
      </c>
      <c r="D8" t="s">
        <v>351</v>
      </c>
      <c r="E8" t="s">
        <v>13</v>
      </c>
      <c r="F8" t="s">
        <v>352</v>
      </c>
      <c r="H8" t="s">
        <v>95</v>
      </c>
      <c r="O8" s="7"/>
      <c r="P8" s="7"/>
      <c r="Q8" s="36" t="s">
        <v>187</v>
      </c>
      <c r="R8" s="36"/>
      <c r="S8" s="36"/>
      <c r="T8" s="7"/>
      <c r="U8" s="7"/>
    </row>
    <row r="9" spans="1:21">
      <c r="A9" t="s">
        <v>97</v>
      </c>
      <c r="B9">
        <v>60443223</v>
      </c>
      <c r="C9">
        <v>60443224</v>
      </c>
      <c r="D9" t="s">
        <v>353</v>
      </c>
      <c r="E9">
        <v>1</v>
      </c>
      <c r="F9" t="s">
        <v>13</v>
      </c>
      <c r="H9" t="s">
        <v>95</v>
      </c>
      <c r="O9" s="7" t="s">
        <v>175</v>
      </c>
      <c r="P9" s="7"/>
      <c r="Q9" s="22" t="s">
        <v>655</v>
      </c>
      <c r="R9" s="7" t="s">
        <v>657</v>
      </c>
      <c r="S9" s="7" t="s">
        <v>656</v>
      </c>
      <c r="T9" s="7"/>
      <c r="U9" s="7">
        <v>0.17</v>
      </c>
    </row>
    <row r="10" spans="1:21">
      <c r="A10" t="s">
        <v>97</v>
      </c>
      <c r="B10">
        <v>60447089</v>
      </c>
      <c r="C10">
        <v>60447090</v>
      </c>
      <c r="D10" t="s">
        <v>354</v>
      </c>
      <c r="E10">
        <v>0.66669999999999996</v>
      </c>
      <c r="F10" t="s">
        <v>14</v>
      </c>
      <c r="H10" t="s">
        <v>95</v>
      </c>
      <c r="O10" s="7" t="s">
        <v>176</v>
      </c>
      <c r="P10" s="7"/>
      <c r="Q10" s="7" t="s">
        <v>652</v>
      </c>
      <c r="R10" s="7" t="s">
        <v>653</v>
      </c>
      <c r="S10" s="7" t="s">
        <v>654</v>
      </c>
      <c r="T10" s="7"/>
      <c r="U10" s="7"/>
    </row>
    <row r="11" spans="1:21">
      <c r="A11" t="s">
        <v>97</v>
      </c>
      <c r="B11">
        <v>60447252</v>
      </c>
      <c r="C11">
        <v>60447253</v>
      </c>
      <c r="D11" t="s">
        <v>355</v>
      </c>
      <c r="E11">
        <v>0.33329999999999999</v>
      </c>
      <c r="F11" t="s">
        <v>11</v>
      </c>
      <c r="H11" t="s">
        <v>94</v>
      </c>
      <c r="O11" s="7"/>
      <c r="P11" s="7"/>
      <c r="Q11" s="33">
        <f>1-62/100</f>
        <v>0.38</v>
      </c>
      <c r="R11" s="33">
        <f>1-87/88</f>
        <v>1.1363636363636354E-2</v>
      </c>
      <c r="S11" s="33">
        <f>1-52/53</f>
        <v>1.8867924528301883E-2</v>
      </c>
      <c r="T11" s="7"/>
      <c r="U11" s="7"/>
    </row>
    <row r="12" spans="1:21">
      <c r="A12" t="s">
        <v>97</v>
      </c>
      <c r="B12">
        <v>60447401</v>
      </c>
      <c r="C12">
        <v>60447402</v>
      </c>
      <c r="D12" t="s">
        <v>356</v>
      </c>
      <c r="E12">
        <v>0.33329999999999999</v>
      </c>
      <c r="F12" t="s">
        <v>9</v>
      </c>
      <c r="H12" t="s">
        <v>94</v>
      </c>
      <c r="O12" s="7"/>
      <c r="P12" s="7"/>
      <c r="Q12" s="33">
        <f>1-75/116</f>
        <v>0.35344827586206895</v>
      </c>
      <c r="R12" s="33">
        <f>1-58/74</f>
        <v>0.21621621621621623</v>
      </c>
      <c r="S12" s="33">
        <f>1-27/27</f>
        <v>0</v>
      </c>
      <c r="T12" s="7"/>
      <c r="U12" s="7"/>
    </row>
    <row r="13" spans="1:21">
      <c r="A13" t="s">
        <v>97</v>
      </c>
      <c r="B13">
        <v>60450679</v>
      </c>
      <c r="C13">
        <v>60452417</v>
      </c>
      <c r="D13" t="s">
        <v>357</v>
      </c>
      <c r="E13" t="s">
        <v>13</v>
      </c>
      <c r="F13" t="s">
        <v>358</v>
      </c>
      <c r="H13" t="s">
        <v>95</v>
      </c>
      <c r="O13" s="9"/>
      <c r="P13" s="9"/>
      <c r="Q13" s="9"/>
      <c r="R13" s="9"/>
      <c r="S13" s="9"/>
      <c r="T13" s="9"/>
      <c r="U13" s="9"/>
    </row>
    <row r="14" spans="1:21">
      <c r="A14" t="s">
        <v>97</v>
      </c>
      <c r="B14">
        <v>60472331</v>
      </c>
      <c r="C14">
        <v>60475963</v>
      </c>
      <c r="D14" t="s">
        <v>359</v>
      </c>
      <c r="E14" t="s">
        <v>13</v>
      </c>
      <c r="F14" t="s">
        <v>360</v>
      </c>
      <c r="H14" t="s">
        <v>95</v>
      </c>
    </row>
    <row r="15" spans="1:21">
      <c r="A15" t="s">
        <v>97</v>
      </c>
      <c r="B15">
        <v>60476915</v>
      </c>
      <c r="C15">
        <v>60476916</v>
      </c>
      <c r="D15" t="s">
        <v>361</v>
      </c>
      <c r="E15">
        <v>1</v>
      </c>
      <c r="F15" t="s">
        <v>13</v>
      </c>
      <c r="H15" t="s">
        <v>95</v>
      </c>
    </row>
    <row r="16" spans="1:21">
      <c r="A16" t="s">
        <v>97</v>
      </c>
      <c r="B16">
        <v>60484880</v>
      </c>
      <c r="C16">
        <v>60485207</v>
      </c>
      <c r="D16" t="s">
        <v>362</v>
      </c>
      <c r="E16" t="s">
        <v>13</v>
      </c>
      <c r="F16" t="s">
        <v>363</v>
      </c>
      <c r="H16" t="s">
        <v>95</v>
      </c>
    </row>
    <row r="17" spans="1:8">
      <c r="A17" t="s">
        <v>97</v>
      </c>
      <c r="B17">
        <v>60490833</v>
      </c>
      <c r="C17">
        <v>60492499</v>
      </c>
      <c r="D17" t="s">
        <v>364</v>
      </c>
      <c r="E17" t="s">
        <v>13</v>
      </c>
      <c r="F17" t="s">
        <v>365</v>
      </c>
      <c r="H17" t="s">
        <v>95</v>
      </c>
    </row>
    <row r="18" spans="1:8">
      <c r="A18" t="s">
        <v>97</v>
      </c>
      <c r="B18">
        <v>60509620</v>
      </c>
      <c r="C18">
        <v>60511222</v>
      </c>
      <c r="D18" t="s">
        <v>366</v>
      </c>
      <c r="E18" t="s">
        <v>13</v>
      </c>
      <c r="F18" t="s">
        <v>367</v>
      </c>
      <c r="H18" t="s">
        <v>95</v>
      </c>
    </row>
    <row r="19" spans="1:8">
      <c r="A19" t="s">
        <v>97</v>
      </c>
      <c r="B19">
        <v>60532146</v>
      </c>
      <c r="C19">
        <v>60539209</v>
      </c>
      <c r="D19" t="s">
        <v>368</v>
      </c>
      <c r="E19" t="s">
        <v>13</v>
      </c>
      <c r="F19" t="s">
        <v>369</v>
      </c>
      <c r="H19" t="s">
        <v>95</v>
      </c>
    </row>
    <row r="20" spans="1:8">
      <c r="A20" t="s">
        <v>97</v>
      </c>
      <c r="B20">
        <v>60547565</v>
      </c>
      <c r="C20">
        <v>60548395</v>
      </c>
      <c r="D20" t="s">
        <v>370</v>
      </c>
      <c r="E20" t="s">
        <v>13</v>
      </c>
      <c r="F20" t="s">
        <v>371</v>
      </c>
      <c r="H20" t="s">
        <v>95</v>
      </c>
    </row>
    <row r="21" spans="1:8">
      <c r="A21" t="s">
        <v>97</v>
      </c>
      <c r="B21">
        <v>60556480</v>
      </c>
      <c r="C21">
        <v>60556481</v>
      </c>
      <c r="D21" t="s">
        <v>372</v>
      </c>
      <c r="E21">
        <v>1</v>
      </c>
      <c r="F21" t="s">
        <v>13</v>
      </c>
      <c r="H21" t="s">
        <v>95</v>
      </c>
    </row>
    <row r="22" spans="1:8">
      <c r="A22" t="s">
        <v>97</v>
      </c>
      <c r="B22">
        <v>60557043</v>
      </c>
      <c r="C22">
        <v>60557044</v>
      </c>
      <c r="D22" t="s">
        <v>373</v>
      </c>
      <c r="E22">
        <v>0.33329999999999999</v>
      </c>
      <c r="F22" t="s">
        <v>9</v>
      </c>
      <c r="H22" t="s">
        <v>94</v>
      </c>
    </row>
    <row r="23" spans="1:8">
      <c r="A23" t="s">
        <v>97</v>
      </c>
      <c r="B23">
        <v>60557830</v>
      </c>
      <c r="C23">
        <v>60557831</v>
      </c>
      <c r="D23" t="s">
        <v>374</v>
      </c>
      <c r="E23">
        <v>0.66669999999999996</v>
      </c>
      <c r="F23" t="s">
        <v>15</v>
      </c>
      <c r="H23" t="s">
        <v>94</v>
      </c>
    </row>
    <row r="24" spans="1:8">
      <c r="A24" t="s">
        <v>97</v>
      </c>
      <c r="B24">
        <v>60562744</v>
      </c>
      <c r="C24">
        <v>60562745</v>
      </c>
      <c r="D24" t="s">
        <v>375</v>
      </c>
      <c r="E24">
        <v>1</v>
      </c>
      <c r="F24" t="s">
        <v>13</v>
      </c>
      <c r="H24" t="s">
        <v>95</v>
      </c>
    </row>
    <row r="25" spans="1:8">
      <c r="A25" t="s">
        <v>97</v>
      </c>
      <c r="B25">
        <v>60573225</v>
      </c>
      <c r="C25">
        <v>60573226</v>
      </c>
      <c r="D25" t="s">
        <v>376</v>
      </c>
      <c r="E25">
        <v>0.66669999999999996</v>
      </c>
      <c r="F25" t="s">
        <v>12</v>
      </c>
      <c r="H25" t="s">
        <v>95</v>
      </c>
    </row>
    <row r="26" spans="1:8">
      <c r="A26" t="s">
        <v>97</v>
      </c>
      <c r="B26">
        <v>60574391</v>
      </c>
      <c r="C26">
        <v>60574466</v>
      </c>
      <c r="D26" t="s">
        <v>377</v>
      </c>
      <c r="E26" t="s">
        <v>12</v>
      </c>
      <c r="F26" t="s">
        <v>378</v>
      </c>
      <c r="H26" t="s">
        <v>95</v>
      </c>
    </row>
    <row r="27" spans="1:8">
      <c r="A27" t="s">
        <v>97</v>
      </c>
      <c r="B27">
        <v>60575326</v>
      </c>
      <c r="C27">
        <v>60575327</v>
      </c>
      <c r="D27" t="s">
        <v>379</v>
      </c>
      <c r="E27">
        <v>1</v>
      </c>
      <c r="F27" t="s">
        <v>13</v>
      </c>
      <c r="H27" t="s">
        <v>95</v>
      </c>
    </row>
    <row r="29" spans="1:8">
      <c r="A29" t="s">
        <v>380</v>
      </c>
    </row>
    <row r="30" spans="1:8">
      <c r="A30" t="s">
        <v>128</v>
      </c>
      <c r="B30">
        <v>85282108</v>
      </c>
      <c r="C30">
        <v>85282166</v>
      </c>
      <c r="D30" t="s">
        <v>381</v>
      </c>
      <c r="E30" t="s">
        <v>13</v>
      </c>
      <c r="F30" t="s">
        <v>382</v>
      </c>
      <c r="H30" t="s">
        <v>95</v>
      </c>
    </row>
    <row r="31" spans="1:8">
      <c r="A31" t="s">
        <v>128</v>
      </c>
      <c r="B31">
        <v>85286258</v>
      </c>
      <c r="C31">
        <v>85286259</v>
      </c>
      <c r="D31" t="s">
        <v>383</v>
      </c>
      <c r="E31">
        <v>1</v>
      </c>
      <c r="F31" t="s">
        <v>13</v>
      </c>
      <c r="H31" t="s">
        <v>95</v>
      </c>
    </row>
    <row r="32" spans="1:8">
      <c r="A32" t="s">
        <v>128</v>
      </c>
      <c r="B32">
        <v>85303639</v>
      </c>
      <c r="C32">
        <v>85304786</v>
      </c>
      <c r="D32" t="s">
        <v>384</v>
      </c>
      <c r="E32" t="s">
        <v>13</v>
      </c>
      <c r="F32" t="s">
        <v>385</v>
      </c>
      <c r="H32" s="21" t="s">
        <v>95</v>
      </c>
    </row>
    <row r="33" spans="1:9">
      <c r="A33" t="s">
        <v>128</v>
      </c>
      <c r="B33">
        <v>85304705</v>
      </c>
      <c r="C33">
        <v>85304706</v>
      </c>
      <c r="D33" t="s">
        <v>386</v>
      </c>
      <c r="E33">
        <v>0.33329999999999999</v>
      </c>
      <c r="F33" t="s">
        <v>9</v>
      </c>
      <c r="H33" s="6" t="s">
        <v>95</v>
      </c>
      <c r="I33" t="s">
        <v>96</v>
      </c>
    </row>
    <row r="34" spans="1:9">
      <c r="A34" t="s">
        <v>128</v>
      </c>
      <c r="B34">
        <v>85311697</v>
      </c>
      <c r="C34">
        <v>85311698</v>
      </c>
      <c r="D34" t="s">
        <v>387</v>
      </c>
      <c r="E34">
        <v>1</v>
      </c>
      <c r="F34" t="s">
        <v>13</v>
      </c>
      <c r="H34" t="s">
        <v>95</v>
      </c>
    </row>
    <row r="35" spans="1:9">
      <c r="A35" t="s">
        <v>128</v>
      </c>
      <c r="B35">
        <v>85314033</v>
      </c>
      <c r="C35">
        <v>85314085</v>
      </c>
      <c r="D35" t="s">
        <v>388</v>
      </c>
      <c r="E35" t="s">
        <v>11</v>
      </c>
      <c r="F35" t="s">
        <v>388</v>
      </c>
      <c r="H35" t="s">
        <v>95</v>
      </c>
    </row>
    <row r="36" spans="1:9">
      <c r="A36" t="s">
        <v>128</v>
      </c>
      <c r="B36">
        <v>85332726</v>
      </c>
      <c r="C36">
        <v>85333039</v>
      </c>
      <c r="D36" t="s">
        <v>389</v>
      </c>
      <c r="E36" t="s">
        <v>13</v>
      </c>
      <c r="F36" t="s">
        <v>390</v>
      </c>
      <c r="H36" t="s">
        <v>95</v>
      </c>
    </row>
    <row r="37" spans="1:9">
      <c r="A37" t="s">
        <v>128</v>
      </c>
      <c r="B37">
        <v>85334312</v>
      </c>
      <c r="C37">
        <v>85334489</v>
      </c>
      <c r="D37" t="s">
        <v>391</v>
      </c>
      <c r="E37" t="s">
        <v>16</v>
      </c>
      <c r="F37" t="s">
        <v>391</v>
      </c>
      <c r="H37" t="s">
        <v>95</v>
      </c>
    </row>
    <row r="38" spans="1:9">
      <c r="A38" t="s">
        <v>128</v>
      </c>
      <c r="B38">
        <v>85334337</v>
      </c>
      <c r="C38">
        <v>85334338</v>
      </c>
      <c r="D38" t="s">
        <v>392</v>
      </c>
      <c r="E38">
        <v>0.33329999999999999</v>
      </c>
      <c r="F38" t="s">
        <v>11</v>
      </c>
      <c r="H38" t="s">
        <v>95</v>
      </c>
    </row>
    <row r="39" spans="1:9">
      <c r="A39" t="s">
        <v>128</v>
      </c>
      <c r="B39">
        <v>85334351</v>
      </c>
      <c r="C39">
        <v>85335073</v>
      </c>
      <c r="D39" t="s">
        <v>393</v>
      </c>
      <c r="E39" t="s">
        <v>11</v>
      </c>
      <c r="F39" t="s">
        <v>393</v>
      </c>
      <c r="H39" s="6" t="s">
        <v>95</v>
      </c>
      <c r="I39" t="s">
        <v>96</v>
      </c>
    </row>
    <row r="40" spans="1:9">
      <c r="A40" t="s">
        <v>128</v>
      </c>
      <c r="B40">
        <v>85334983</v>
      </c>
      <c r="C40">
        <v>85335078</v>
      </c>
      <c r="D40" t="s">
        <v>394</v>
      </c>
      <c r="E40" t="s">
        <v>16</v>
      </c>
      <c r="F40" t="s">
        <v>394</v>
      </c>
      <c r="H40" s="6" t="s">
        <v>95</v>
      </c>
      <c r="I40" t="s">
        <v>96</v>
      </c>
    </row>
    <row r="41" spans="1:9">
      <c r="A41" t="s">
        <v>128</v>
      </c>
      <c r="B41">
        <v>85362546</v>
      </c>
      <c r="C41">
        <v>85362601</v>
      </c>
      <c r="D41" t="s">
        <v>395</v>
      </c>
      <c r="E41" t="s">
        <v>15</v>
      </c>
      <c r="F41" t="s">
        <v>396</v>
      </c>
      <c r="H41" t="s">
        <v>94</v>
      </c>
      <c r="I41" t="s">
        <v>427</v>
      </c>
    </row>
    <row r="42" spans="1:9">
      <c r="A42" t="s">
        <v>128</v>
      </c>
      <c r="B42">
        <v>85371595</v>
      </c>
      <c r="C42">
        <v>85371705</v>
      </c>
      <c r="D42" t="s">
        <v>397</v>
      </c>
      <c r="E42" t="s">
        <v>13</v>
      </c>
      <c r="F42" t="s">
        <v>398</v>
      </c>
      <c r="H42" t="s">
        <v>95</v>
      </c>
    </row>
    <row r="43" spans="1:9">
      <c r="A43" t="s">
        <v>128</v>
      </c>
      <c r="B43">
        <v>85388989</v>
      </c>
      <c r="C43">
        <v>85388990</v>
      </c>
      <c r="D43" t="s">
        <v>399</v>
      </c>
      <c r="E43">
        <v>0.66669999999999996</v>
      </c>
      <c r="F43" t="s">
        <v>15</v>
      </c>
      <c r="H43" t="s">
        <v>95</v>
      </c>
    </row>
    <row r="44" spans="1:9">
      <c r="A44" t="s">
        <v>128</v>
      </c>
      <c r="B44">
        <v>85388990</v>
      </c>
      <c r="C44">
        <v>85389224</v>
      </c>
      <c r="D44" t="s">
        <v>400</v>
      </c>
      <c r="E44" t="s">
        <v>16</v>
      </c>
      <c r="F44" t="s">
        <v>400</v>
      </c>
      <c r="H44" t="s">
        <v>95</v>
      </c>
    </row>
    <row r="45" spans="1:9">
      <c r="A45" t="s">
        <v>128</v>
      </c>
      <c r="B45">
        <v>85399198</v>
      </c>
      <c r="C45">
        <v>85399554</v>
      </c>
      <c r="D45" t="s">
        <v>401</v>
      </c>
      <c r="E45" t="s">
        <v>13</v>
      </c>
      <c r="F45" t="s">
        <v>402</v>
      </c>
      <c r="H45" t="s">
        <v>95</v>
      </c>
    </row>
    <row r="46" spans="1:9">
      <c r="A46" t="s">
        <v>128</v>
      </c>
      <c r="B46">
        <v>85412184</v>
      </c>
      <c r="C46">
        <v>85412185</v>
      </c>
      <c r="D46" t="s">
        <v>403</v>
      </c>
      <c r="E46">
        <v>1</v>
      </c>
      <c r="F46" t="s">
        <v>13</v>
      </c>
      <c r="H46" t="s">
        <v>95</v>
      </c>
    </row>
    <row r="47" spans="1:9">
      <c r="A47" t="s">
        <v>128</v>
      </c>
      <c r="B47">
        <v>85419932</v>
      </c>
      <c r="C47">
        <v>85420241</v>
      </c>
      <c r="D47" t="s">
        <v>404</v>
      </c>
      <c r="E47" t="s">
        <v>13</v>
      </c>
      <c r="F47" t="s">
        <v>405</v>
      </c>
      <c r="H47" t="s">
        <v>95</v>
      </c>
    </row>
    <row r="48" spans="1:9">
      <c r="A48" t="s">
        <v>128</v>
      </c>
      <c r="B48">
        <v>85421563</v>
      </c>
      <c r="C48">
        <v>85421564</v>
      </c>
      <c r="D48" t="s">
        <v>406</v>
      </c>
      <c r="E48">
        <v>1</v>
      </c>
      <c r="F48" t="s">
        <v>13</v>
      </c>
      <c r="H48" t="s">
        <v>95</v>
      </c>
    </row>
    <row r="49" spans="1:14">
      <c r="A49" t="s">
        <v>128</v>
      </c>
      <c r="B49">
        <v>85424475</v>
      </c>
      <c r="C49">
        <v>85439967</v>
      </c>
      <c r="D49" t="s">
        <v>407</v>
      </c>
      <c r="E49" s="6" t="s">
        <v>16</v>
      </c>
      <c r="F49" s="6" t="s">
        <v>407</v>
      </c>
      <c r="G49" s="6"/>
      <c r="H49" s="21" t="s">
        <v>95</v>
      </c>
      <c r="I49" t="s">
        <v>428</v>
      </c>
    </row>
    <row r="50" spans="1:14">
      <c r="A50" t="s">
        <v>128</v>
      </c>
      <c r="B50">
        <v>85426934</v>
      </c>
      <c r="C50">
        <v>85427252</v>
      </c>
      <c r="D50" t="s">
        <v>408</v>
      </c>
      <c r="E50" s="6" t="s">
        <v>13</v>
      </c>
      <c r="F50" s="6" t="s">
        <v>409</v>
      </c>
      <c r="G50" s="6"/>
      <c r="H50" s="6" t="s">
        <v>95</v>
      </c>
    </row>
    <row r="51" spans="1:14">
      <c r="A51" t="s">
        <v>128</v>
      </c>
      <c r="B51">
        <v>85433961</v>
      </c>
      <c r="C51">
        <v>85439985</v>
      </c>
      <c r="D51" t="s">
        <v>410</v>
      </c>
      <c r="E51" s="6" t="s">
        <v>13</v>
      </c>
      <c r="F51" s="6" t="s">
        <v>411</v>
      </c>
      <c r="G51" s="6"/>
      <c r="H51" s="6" t="s">
        <v>95</v>
      </c>
    </row>
    <row r="52" spans="1:14">
      <c r="A52" t="s">
        <v>128</v>
      </c>
      <c r="B52">
        <v>85442457</v>
      </c>
      <c r="C52">
        <v>85442533</v>
      </c>
      <c r="D52" t="s">
        <v>412</v>
      </c>
      <c r="E52" t="s">
        <v>13</v>
      </c>
      <c r="F52" t="s">
        <v>413</v>
      </c>
      <c r="H52" t="s">
        <v>95</v>
      </c>
    </row>
    <row r="53" spans="1:14">
      <c r="A53" t="s">
        <v>128</v>
      </c>
      <c r="B53">
        <v>85462728</v>
      </c>
      <c r="C53">
        <v>85463043</v>
      </c>
      <c r="D53" t="s">
        <v>414</v>
      </c>
      <c r="E53" t="s">
        <v>13</v>
      </c>
      <c r="F53" t="s">
        <v>415</v>
      </c>
      <c r="H53" t="s">
        <v>95</v>
      </c>
    </row>
    <row r="54" spans="1:14">
      <c r="A54" t="s">
        <v>128</v>
      </c>
      <c r="B54">
        <v>85471508</v>
      </c>
      <c r="C54">
        <v>85471509</v>
      </c>
      <c r="D54" t="s">
        <v>416</v>
      </c>
      <c r="E54">
        <v>1</v>
      </c>
      <c r="F54" t="s">
        <v>13</v>
      </c>
      <c r="H54" t="s">
        <v>95</v>
      </c>
    </row>
    <row r="55" spans="1:14">
      <c r="A55" t="s">
        <v>128</v>
      </c>
      <c r="B55">
        <v>85472382</v>
      </c>
      <c r="C55">
        <v>85472383</v>
      </c>
      <c r="D55" t="s">
        <v>417</v>
      </c>
      <c r="E55">
        <v>1</v>
      </c>
      <c r="F55" t="s">
        <v>13</v>
      </c>
      <c r="H55" t="s">
        <v>95</v>
      </c>
    </row>
    <row r="56" spans="1:14">
      <c r="A56" t="s">
        <v>128</v>
      </c>
      <c r="B56">
        <v>85483478</v>
      </c>
      <c r="C56">
        <v>85483663</v>
      </c>
      <c r="D56" t="s">
        <v>418</v>
      </c>
      <c r="E56" t="s">
        <v>13</v>
      </c>
      <c r="F56" t="s">
        <v>419</v>
      </c>
      <c r="H56" t="s">
        <v>95</v>
      </c>
    </row>
    <row r="57" spans="1:14">
      <c r="A57" t="s">
        <v>128</v>
      </c>
      <c r="B57">
        <v>85487593</v>
      </c>
      <c r="C57">
        <v>85487925</v>
      </c>
      <c r="D57" t="s">
        <v>420</v>
      </c>
      <c r="E57" t="s">
        <v>13</v>
      </c>
      <c r="F57" t="s">
        <v>421</v>
      </c>
      <c r="H57" t="s">
        <v>95</v>
      </c>
      <c r="L57" t="s">
        <v>181</v>
      </c>
      <c r="M57" t="s">
        <v>182</v>
      </c>
      <c r="N57">
        <v>3</v>
      </c>
    </row>
    <row r="58" spans="1:14">
      <c r="A58" t="s">
        <v>128</v>
      </c>
      <c r="B58">
        <v>85487611</v>
      </c>
      <c r="C58">
        <v>85487777</v>
      </c>
      <c r="D58" t="s">
        <v>422</v>
      </c>
      <c r="E58" t="s">
        <v>9</v>
      </c>
      <c r="F58" t="s">
        <v>422</v>
      </c>
      <c r="H58" s="6" t="s">
        <v>95</v>
      </c>
      <c r="I58" t="s">
        <v>96</v>
      </c>
    </row>
    <row r="59" spans="1:14">
      <c r="A59" t="s">
        <v>128</v>
      </c>
      <c r="B59">
        <v>85491535</v>
      </c>
      <c r="C59">
        <v>85491536</v>
      </c>
      <c r="D59" t="s">
        <v>423</v>
      </c>
      <c r="E59">
        <v>1</v>
      </c>
      <c r="F59" t="s">
        <v>13</v>
      </c>
      <c r="H59" t="s">
        <v>95</v>
      </c>
      <c r="J59" t="s">
        <v>175</v>
      </c>
      <c r="K59">
        <v>15</v>
      </c>
      <c r="L59" s="5">
        <v>15</v>
      </c>
      <c r="M59" s="5">
        <v>13</v>
      </c>
      <c r="N59" s="5">
        <v>13</v>
      </c>
    </row>
    <row r="60" spans="1:14">
      <c r="A60" t="s">
        <v>128</v>
      </c>
      <c r="B60">
        <v>85493868</v>
      </c>
      <c r="C60">
        <v>85494180</v>
      </c>
      <c r="D60" t="s">
        <v>424</v>
      </c>
      <c r="E60" t="s">
        <v>13</v>
      </c>
      <c r="F60" t="s">
        <v>425</v>
      </c>
      <c r="H60" t="s">
        <v>95</v>
      </c>
      <c r="J60" t="s">
        <v>176</v>
      </c>
      <c r="K60">
        <v>10</v>
      </c>
      <c r="L60" s="5">
        <v>10</v>
      </c>
      <c r="M60" s="5">
        <v>9</v>
      </c>
      <c r="N60" s="5">
        <v>8</v>
      </c>
    </row>
    <row r="61" spans="1:14">
      <c r="A61" t="s">
        <v>128</v>
      </c>
      <c r="B61">
        <v>85504868</v>
      </c>
      <c r="C61">
        <v>85504869</v>
      </c>
      <c r="D61" t="s">
        <v>426</v>
      </c>
      <c r="E61">
        <v>1</v>
      </c>
      <c r="F61" t="s">
        <v>13</v>
      </c>
      <c r="H61" t="s">
        <v>95</v>
      </c>
    </row>
    <row r="63" spans="1:14">
      <c r="A63" t="s">
        <v>429</v>
      </c>
    </row>
    <row r="64" spans="1:14">
      <c r="A64" t="s">
        <v>245</v>
      </c>
      <c r="B64">
        <v>31149017</v>
      </c>
      <c r="C64">
        <v>31149018</v>
      </c>
      <c r="D64" t="s">
        <v>430</v>
      </c>
      <c r="E64">
        <v>0.33329999999999999</v>
      </c>
      <c r="F64" t="s">
        <v>9</v>
      </c>
      <c r="H64" t="s">
        <v>94</v>
      </c>
    </row>
    <row r="65" spans="1:14">
      <c r="A65" t="s">
        <v>245</v>
      </c>
      <c r="B65">
        <v>31154407</v>
      </c>
      <c r="C65">
        <v>31154573</v>
      </c>
      <c r="D65" t="s">
        <v>431</v>
      </c>
      <c r="E65" t="s">
        <v>15</v>
      </c>
      <c r="F65" t="s">
        <v>432</v>
      </c>
      <c r="H65" t="s">
        <v>94</v>
      </c>
    </row>
    <row r="66" spans="1:14">
      <c r="A66" t="s">
        <v>245</v>
      </c>
      <c r="B66">
        <v>31156915</v>
      </c>
      <c r="C66">
        <v>31156916</v>
      </c>
      <c r="D66" t="s">
        <v>433</v>
      </c>
      <c r="E66">
        <v>1</v>
      </c>
      <c r="F66" t="s">
        <v>13</v>
      </c>
      <c r="H66" t="s">
        <v>95</v>
      </c>
    </row>
    <row r="67" spans="1:14">
      <c r="A67" t="s">
        <v>245</v>
      </c>
      <c r="B67">
        <v>31161877</v>
      </c>
      <c r="C67">
        <v>31161878</v>
      </c>
      <c r="D67" t="s">
        <v>434</v>
      </c>
      <c r="E67">
        <v>0.66669999999999996</v>
      </c>
      <c r="F67" t="s">
        <v>15</v>
      </c>
      <c r="H67" t="s">
        <v>94</v>
      </c>
    </row>
    <row r="68" spans="1:14">
      <c r="A68" t="s">
        <v>245</v>
      </c>
      <c r="B68">
        <v>31164303</v>
      </c>
      <c r="C68">
        <v>31164483</v>
      </c>
      <c r="D68" t="s">
        <v>435</v>
      </c>
      <c r="E68" t="s">
        <v>13</v>
      </c>
      <c r="F68" t="s">
        <v>436</v>
      </c>
      <c r="H68" t="s">
        <v>95</v>
      </c>
    </row>
    <row r="69" spans="1:14">
      <c r="A69" t="s">
        <v>245</v>
      </c>
      <c r="B69">
        <v>31169711</v>
      </c>
      <c r="C69">
        <v>31169712</v>
      </c>
      <c r="D69" t="s">
        <v>437</v>
      </c>
      <c r="E69">
        <v>0.33329999999999999</v>
      </c>
      <c r="F69" t="s">
        <v>16</v>
      </c>
      <c r="H69" t="s">
        <v>94</v>
      </c>
    </row>
    <row r="70" spans="1:14">
      <c r="A70" t="s">
        <v>245</v>
      </c>
      <c r="B70">
        <v>31172034</v>
      </c>
      <c r="C70">
        <v>31172035</v>
      </c>
      <c r="D70" t="s">
        <v>438</v>
      </c>
      <c r="E70">
        <v>0.66669999999999996</v>
      </c>
      <c r="F70" t="s">
        <v>12</v>
      </c>
      <c r="H70" t="s">
        <v>95</v>
      </c>
    </row>
    <row r="71" spans="1:14">
      <c r="A71" t="s">
        <v>245</v>
      </c>
      <c r="B71">
        <v>31178218</v>
      </c>
      <c r="C71">
        <v>31178219</v>
      </c>
      <c r="D71" t="s">
        <v>439</v>
      </c>
      <c r="E71">
        <v>0.66669999999999996</v>
      </c>
      <c r="F71" t="s">
        <v>12</v>
      </c>
      <c r="H71" t="s">
        <v>95</v>
      </c>
    </row>
    <row r="72" spans="1:14">
      <c r="A72" t="s">
        <v>245</v>
      </c>
      <c r="B72">
        <v>31178461</v>
      </c>
      <c r="C72">
        <v>31178462</v>
      </c>
      <c r="D72" t="s">
        <v>440</v>
      </c>
      <c r="E72">
        <v>1</v>
      </c>
      <c r="F72" t="s">
        <v>13</v>
      </c>
      <c r="H72" t="s">
        <v>95</v>
      </c>
      <c r="L72" t="s">
        <v>181</v>
      </c>
      <c r="M72" t="s">
        <v>182</v>
      </c>
      <c r="N72">
        <v>3</v>
      </c>
    </row>
    <row r="73" spans="1:14">
      <c r="A73" t="s">
        <v>245</v>
      </c>
      <c r="B73">
        <v>31184356</v>
      </c>
      <c r="C73">
        <v>31184686</v>
      </c>
      <c r="D73" t="s">
        <v>441</v>
      </c>
      <c r="E73" t="s">
        <v>13</v>
      </c>
      <c r="F73" t="s">
        <v>442</v>
      </c>
      <c r="H73" t="s">
        <v>95</v>
      </c>
    </row>
    <row r="74" spans="1:14">
      <c r="A74" t="s">
        <v>245</v>
      </c>
      <c r="B74">
        <v>31191719</v>
      </c>
      <c r="C74">
        <v>31191720</v>
      </c>
      <c r="D74" t="s">
        <v>443</v>
      </c>
      <c r="E74">
        <v>0.33329999999999999</v>
      </c>
      <c r="F74" t="s">
        <v>9</v>
      </c>
      <c r="H74" t="s">
        <v>94</v>
      </c>
      <c r="J74" t="s">
        <v>175</v>
      </c>
      <c r="K74">
        <v>5</v>
      </c>
      <c r="L74" s="5">
        <v>5</v>
      </c>
      <c r="M74" s="5">
        <v>5</v>
      </c>
      <c r="N74" s="5">
        <v>5</v>
      </c>
    </row>
    <row r="75" spans="1:14">
      <c r="A75" t="s">
        <v>245</v>
      </c>
      <c r="B75">
        <v>31203306</v>
      </c>
      <c r="C75">
        <v>31203307</v>
      </c>
      <c r="D75" t="s">
        <v>444</v>
      </c>
      <c r="E75">
        <v>0.33329999999999999</v>
      </c>
      <c r="F75" t="s">
        <v>16</v>
      </c>
      <c r="H75" t="s">
        <v>94</v>
      </c>
      <c r="J75" t="s">
        <v>176</v>
      </c>
      <c r="K75">
        <v>6</v>
      </c>
      <c r="L75" s="5">
        <v>6</v>
      </c>
      <c r="M75" s="5">
        <v>6</v>
      </c>
      <c r="N75" s="5">
        <v>4</v>
      </c>
    </row>
    <row r="76" spans="1:14">
      <c r="A76" t="s">
        <v>245</v>
      </c>
      <c r="B76">
        <v>31203311</v>
      </c>
      <c r="C76">
        <v>31203312</v>
      </c>
      <c r="D76" t="s">
        <v>445</v>
      </c>
      <c r="E76">
        <v>0.33329999999999999</v>
      </c>
      <c r="F76" t="s">
        <v>16</v>
      </c>
      <c r="H76" t="s">
        <v>94</v>
      </c>
    </row>
    <row r="77" spans="1:14">
      <c r="A77" t="s">
        <v>245</v>
      </c>
      <c r="B77">
        <v>31203690</v>
      </c>
      <c r="C77">
        <v>31204172</v>
      </c>
      <c r="D77" t="s">
        <v>446</v>
      </c>
      <c r="E77" t="s">
        <v>16</v>
      </c>
      <c r="F77" t="s">
        <v>446</v>
      </c>
      <c r="H77" t="s">
        <v>94</v>
      </c>
    </row>
    <row r="78" spans="1:14">
      <c r="A78" t="s">
        <v>245</v>
      </c>
      <c r="B78">
        <v>31219461</v>
      </c>
      <c r="C78">
        <v>31219638</v>
      </c>
      <c r="D78" t="s">
        <v>447</v>
      </c>
      <c r="E78" t="s">
        <v>9</v>
      </c>
      <c r="F78" t="s">
        <v>447</v>
      </c>
      <c r="H78" t="s">
        <v>94</v>
      </c>
    </row>
    <row r="79" spans="1:14">
      <c r="A79" t="s">
        <v>245</v>
      </c>
      <c r="B79">
        <v>31220290</v>
      </c>
      <c r="C79">
        <v>31220291</v>
      </c>
      <c r="D79" t="s">
        <v>448</v>
      </c>
      <c r="E79">
        <v>0.33329999999999999</v>
      </c>
      <c r="F79" t="s">
        <v>9</v>
      </c>
      <c r="H79" t="s">
        <v>94</v>
      </c>
    </row>
    <row r="80" spans="1:14">
      <c r="A80" t="s">
        <v>245</v>
      </c>
      <c r="B80">
        <v>31221363</v>
      </c>
      <c r="C80">
        <v>31221364</v>
      </c>
      <c r="D80" t="s">
        <v>449</v>
      </c>
      <c r="E80">
        <v>0.66669999999999996</v>
      </c>
      <c r="F80" t="s">
        <v>15</v>
      </c>
      <c r="H80" t="s">
        <v>94</v>
      </c>
    </row>
    <row r="81" spans="1:8">
      <c r="A81" t="s">
        <v>245</v>
      </c>
      <c r="B81">
        <v>31260866</v>
      </c>
      <c r="C81">
        <v>31261290</v>
      </c>
      <c r="D81" t="s">
        <v>450</v>
      </c>
      <c r="E81" t="s">
        <v>13</v>
      </c>
      <c r="F81" t="s">
        <v>451</v>
      </c>
      <c r="H81" t="s">
        <v>95</v>
      </c>
    </row>
    <row r="82" spans="1:8">
      <c r="A82" t="s">
        <v>245</v>
      </c>
      <c r="B82">
        <v>31270825</v>
      </c>
      <c r="C82">
        <v>31270826</v>
      </c>
      <c r="D82" t="s">
        <v>452</v>
      </c>
      <c r="E82">
        <v>1</v>
      </c>
      <c r="F82" t="s">
        <v>13</v>
      </c>
      <c r="H82" t="s">
        <v>95</v>
      </c>
    </row>
    <row r="83" spans="1:8">
      <c r="A83" t="s">
        <v>245</v>
      </c>
      <c r="B83">
        <v>31272357</v>
      </c>
      <c r="C83">
        <v>31272493</v>
      </c>
      <c r="D83" t="s">
        <v>453</v>
      </c>
      <c r="E83" t="s">
        <v>13</v>
      </c>
      <c r="F83" t="s">
        <v>454</v>
      </c>
      <c r="H83" t="s">
        <v>95</v>
      </c>
    </row>
    <row r="84" spans="1:8">
      <c r="A84" t="s">
        <v>245</v>
      </c>
      <c r="B84">
        <v>31273240</v>
      </c>
      <c r="C84">
        <v>31273241</v>
      </c>
      <c r="D84" t="s">
        <v>455</v>
      </c>
      <c r="E84">
        <v>1</v>
      </c>
      <c r="F84" t="s">
        <v>13</v>
      </c>
      <c r="H84" t="s">
        <v>95</v>
      </c>
    </row>
    <row r="85" spans="1:8">
      <c r="A85" t="s">
        <v>245</v>
      </c>
      <c r="B85">
        <v>31287843</v>
      </c>
      <c r="C85">
        <v>31288146</v>
      </c>
      <c r="D85" t="s">
        <v>456</v>
      </c>
      <c r="E85" t="s">
        <v>13</v>
      </c>
      <c r="F85" t="s">
        <v>457</v>
      </c>
      <c r="H85" t="s">
        <v>95</v>
      </c>
    </row>
    <row r="87" spans="1:8">
      <c r="A87" t="s">
        <v>458</v>
      </c>
    </row>
    <row r="88" spans="1:8">
      <c r="A88" t="s">
        <v>245</v>
      </c>
      <c r="B88">
        <v>62446073</v>
      </c>
      <c r="C88">
        <v>62446138</v>
      </c>
      <c r="D88" t="s">
        <v>459</v>
      </c>
      <c r="E88" t="s">
        <v>12</v>
      </c>
      <c r="F88" t="s">
        <v>460</v>
      </c>
      <c r="H88" t="s">
        <v>95</v>
      </c>
    </row>
    <row r="89" spans="1:8">
      <c r="A89" t="s">
        <v>245</v>
      </c>
      <c r="B89">
        <v>62452098</v>
      </c>
      <c r="C89">
        <v>62452099</v>
      </c>
      <c r="D89" t="s">
        <v>461</v>
      </c>
      <c r="E89">
        <v>0.66669999999999996</v>
      </c>
      <c r="F89" t="s">
        <v>12</v>
      </c>
      <c r="H89" t="s">
        <v>95</v>
      </c>
    </row>
    <row r="90" spans="1:8">
      <c r="A90" t="s">
        <v>245</v>
      </c>
      <c r="B90">
        <v>62459335</v>
      </c>
      <c r="C90">
        <v>62459982</v>
      </c>
      <c r="D90" t="s">
        <v>462</v>
      </c>
      <c r="E90" t="s">
        <v>12</v>
      </c>
      <c r="F90" t="s">
        <v>463</v>
      </c>
      <c r="H90" t="s">
        <v>95</v>
      </c>
    </row>
    <row r="91" spans="1:8">
      <c r="A91" t="s">
        <v>245</v>
      </c>
      <c r="B91">
        <v>62462335</v>
      </c>
      <c r="C91">
        <v>62462408</v>
      </c>
      <c r="D91" t="s">
        <v>464</v>
      </c>
      <c r="E91" t="s">
        <v>12</v>
      </c>
      <c r="F91" t="s">
        <v>465</v>
      </c>
      <c r="H91" t="s">
        <v>95</v>
      </c>
    </row>
    <row r="92" spans="1:8">
      <c r="A92" t="s">
        <v>245</v>
      </c>
      <c r="B92">
        <v>62463364</v>
      </c>
      <c r="C92">
        <v>62463537</v>
      </c>
      <c r="D92" t="s">
        <v>466</v>
      </c>
      <c r="E92" t="s">
        <v>12</v>
      </c>
      <c r="F92" t="s">
        <v>467</v>
      </c>
      <c r="H92" t="s">
        <v>95</v>
      </c>
    </row>
    <row r="93" spans="1:8">
      <c r="A93" t="s">
        <v>245</v>
      </c>
      <c r="B93">
        <v>62489693</v>
      </c>
      <c r="C93">
        <v>62489694</v>
      </c>
      <c r="D93" t="s">
        <v>468</v>
      </c>
      <c r="E93">
        <v>0.66669999999999996</v>
      </c>
      <c r="F93" t="s">
        <v>12</v>
      </c>
      <c r="H93" t="s">
        <v>95</v>
      </c>
    </row>
    <row r="94" spans="1:8">
      <c r="A94" t="s">
        <v>245</v>
      </c>
      <c r="B94">
        <v>62493960</v>
      </c>
      <c r="C94">
        <v>62493961</v>
      </c>
      <c r="D94" t="s">
        <v>469</v>
      </c>
      <c r="E94">
        <v>0.33329999999999999</v>
      </c>
      <c r="F94" t="s">
        <v>11</v>
      </c>
      <c r="H94" t="s">
        <v>95</v>
      </c>
    </row>
    <row r="95" spans="1:8">
      <c r="A95" t="s">
        <v>245</v>
      </c>
      <c r="B95">
        <v>62493980</v>
      </c>
      <c r="C95">
        <v>62494067</v>
      </c>
      <c r="D95" t="s">
        <v>470</v>
      </c>
      <c r="E95" t="s">
        <v>11</v>
      </c>
      <c r="F95" t="s">
        <v>470</v>
      </c>
      <c r="H95" t="s">
        <v>94</v>
      </c>
    </row>
    <row r="96" spans="1:8">
      <c r="A96" t="s">
        <v>245</v>
      </c>
      <c r="B96">
        <v>62494081</v>
      </c>
      <c r="C96">
        <v>62494082</v>
      </c>
      <c r="D96" t="s">
        <v>471</v>
      </c>
      <c r="E96">
        <v>0.33329999999999999</v>
      </c>
      <c r="F96" t="s">
        <v>11</v>
      </c>
      <c r="H96" t="s">
        <v>94</v>
      </c>
    </row>
    <row r="97" spans="1:14">
      <c r="A97" t="s">
        <v>245</v>
      </c>
      <c r="B97">
        <v>62494223</v>
      </c>
      <c r="C97">
        <v>62494224</v>
      </c>
      <c r="D97" t="s">
        <v>472</v>
      </c>
      <c r="E97">
        <v>0.33329999999999999</v>
      </c>
      <c r="F97" t="s">
        <v>11</v>
      </c>
      <c r="H97" t="s">
        <v>95</v>
      </c>
    </row>
    <row r="98" spans="1:14">
      <c r="A98" t="s">
        <v>245</v>
      </c>
      <c r="B98">
        <v>62494381</v>
      </c>
      <c r="C98">
        <v>62494382</v>
      </c>
      <c r="D98" t="s">
        <v>473</v>
      </c>
      <c r="E98">
        <v>0.33329999999999999</v>
      </c>
      <c r="F98" t="s">
        <v>11</v>
      </c>
      <c r="H98" t="s">
        <v>94</v>
      </c>
    </row>
    <row r="99" spans="1:14">
      <c r="A99" t="s">
        <v>245</v>
      </c>
      <c r="B99">
        <v>62517376</v>
      </c>
      <c r="C99">
        <v>62517681</v>
      </c>
      <c r="D99" t="s">
        <v>474</v>
      </c>
      <c r="E99" t="s">
        <v>13</v>
      </c>
      <c r="F99" t="s">
        <v>475</v>
      </c>
      <c r="H99" t="s">
        <v>95</v>
      </c>
    </row>
    <row r="100" spans="1:14">
      <c r="A100" t="s">
        <v>245</v>
      </c>
      <c r="B100">
        <v>62518256</v>
      </c>
      <c r="C100">
        <v>62518350</v>
      </c>
      <c r="D100" t="s">
        <v>476</v>
      </c>
      <c r="E100" t="s">
        <v>13</v>
      </c>
      <c r="F100" t="s">
        <v>477</v>
      </c>
      <c r="H100" t="s">
        <v>95</v>
      </c>
    </row>
    <row r="101" spans="1:14">
      <c r="A101" t="s">
        <v>245</v>
      </c>
      <c r="B101">
        <v>62533370</v>
      </c>
      <c r="C101">
        <v>62533466</v>
      </c>
      <c r="D101" t="s">
        <v>478</v>
      </c>
      <c r="E101" t="s">
        <v>13</v>
      </c>
      <c r="F101" t="s">
        <v>479</v>
      </c>
      <c r="H101" t="s">
        <v>95</v>
      </c>
    </row>
    <row r="102" spans="1:14">
      <c r="A102" t="s">
        <v>245</v>
      </c>
      <c r="B102">
        <v>62575696</v>
      </c>
      <c r="C102">
        <v>62575697</v>
      </c>
      <c r="D102" t="s">
        <v>480</v>
      </c>
      <c r="E102">
        <v>0.33329999999999999</v>
      </c>
      <c r="F102" t="s">
        <v>11</v>
      </c>
      <c r="H102" t="s">
        <v>94</v>
      </c>
    </row>
    <row r="103" spans="1:14">
      <c r="A103" t="s">
        <v>245</v>
      </c>
      <c r="B103">
        <v>62587952</v>
      </c>
      <c r="C103">
        <v>62588180</v>
      </c>
      <c r="D103" t="s">
        <v>481</v>
      </c>
      <c r="E103" t="s">
        <v>13</v>
      </c>
      <c r="F103" t="s">
        <v>482</v>
      </c>
      <c r="H103" t="s">
        <v>95</v>
      </c>
    </row>
    <row r="104" spans="1:14">
      <c r="A104" t="s">
        <v>245</v>
      </c>
      <c r="B104">
        <v>62616669</v>
      </c>
      <c r="C104">
        <v>62616987</v>
      </c>
      <c r="D104" t="s">
        <v>483</v>
      </c>
      <c r="E104" t="s">
        <v>13</v>
      </c>
      <c r="F104" t="s">
        <v>484</v>
      </c>
      <c r="H104" t="s">
        <v>95</v>
      </c>
    </row>
    <row r="105" spans="1:14">
      <c r="A105" t="s">
        <v>245</v>
      </c>
      <c r="B105">
        <v>62635801</v>
      </c>
      <c r="C105">
        <v>62636102</v>
      </c>
      <c r="D105" t="s">
        <v>485</v>
      </c>
      <c r="E105" t="s">
        <v>13</v>
      </c>
      <c r="F105" t="s">
        <v>486</v>
      </c>
      <c r="H105" t="s">
        <v>95</v>
      </c>
    </row>
    <row r="106" spans="1:14">
      <c r="A106" t="s">
        <v>245</v>
      </c>
      <c r="B106">
        <v>62636468</v>
      </c>
      <c r="C106">
        <v>62636469</v>
      </c>
      <c r="D106" t="s">
        <v>487</v>
      </c>
      <c r="E106">
        <v>1</v>
      </c>
      <c r="F106" t="s">
        <v>13</v>
      </c>
      <c r="H106" t="s">
        <v>95</v>
      </c>
    </row>
    <row r="107" spans="1:14">
      <c r="A107" t="s">
        <v>245</v>
      </c>
      <c r="B107">
        <v>62638466</v>
      </c>
      <c r="C107">
        <v>62639061</v>
      </c>
      <c r="D107" t="s">
        <v>488</v>
      </c>
      <c r="E107" t="s">
        <v>13</v>
      </c>
      <c r="F107" t="s">
        <v>489</v>
      </c>
      <c r="H107" t="s">
        <v>95</v>
      </c>
    </row>
    <row r="108" spans="1:14">
      <c r="A108" t="s">
        <v>245</v>
      </c>
      <c r="B108">
        <v>62646014</v>
      </c>
      <c r="C108">
        <v>62646323</v>
      </c>
      <c r="D108" t="s">
        <v>490</v>
      </c>
      <c r="E108" t="s">
        <v>13</v>
      </c>
      <c r="F108" t="s">
        <v>491</v>
      </c>
      <c r="H108" t="s">
        <v>95</v>
      </c>
      <c r="L108" t="s">
        <v>181</v>
      </c>
      <c r="M108" t="s">
        <v>182</v>
      </c>
      <c r="N108">
        <v>3</v>
      </c>
    </row>
    <row r="109" spans="1:14">
      <c r="A109" t="s">
        <v>245</v>
      </c>
      <c r="B109">
        <v>62652822</v>
      </c>
      <c r="C109">
        <v>62652903</v>
      </c>
      <c r="D109" t="s">
        <v>492</v>
      </c>
      <c r="E109" t="s">
        <v>13</v>
      </c>
      <c r="F109" t="s">
        <v>493</v>
      </c>
      <c r="H109" t="s">
        <v>95</v>
      </c>
    </row>
    <row r="110" spans="1:14">
      <c r="A110" t="s">
        <v>245</v>
      </c>
      <c r="B110">
        <v>62661505</v>
      </c>
      <c r="C110">
        <v>62661589</v>
      </c>
      <c r="D110" t="s">
        <v>494</v>
      </c>
      <c r="E110" t="s">
        <v>13</v>
      </c>
      <c r="F110" t="s">
        <v>495</v>
      </c>
      <c r="H110" t="s">
        <v>95</v>
      </c>
      <c r="J110" t="s">
        <v>175</v>
      </c>
      <c r="K110">
        <v>15</v>
      </c>
      <c r="L110" s="5">
        <v>15</v>
      </c>
      <c r="M110" s="5">
        <v>15</v>
      </c>
      <c r="N110" s="5">
        <v>11</v>
      </c>
    </row>
    <row r="111" spans="1:14">
      <c r="A111" t="s">
        <v>245</v>
      </c>
      <c r="B111">
        <v>62663949</v>
      </c>
      <c r="C111">
        <v>62664258</v>
      </c>
      <c r="D111" t="s">
        <v>496</v>
      </c>
      <c r="E111" t="s">
        <v>13</v>
      </c>
      <c r="F111" t="s">
        <v>497</v>
      </c>
      <c r="H111" t="s">
        <v>95</v>
      </c>
      <c r="J111" t="s">
        <v>176</v>
      </c>
      <c r="K111">
        <v>7</v>
      </c>
      <c r="L111" s="5">
        <v>6</v>
      </c>
      <c r="M111" s="5">
        <v>4</v>
      </c>
      <c r="N111" s="5">
        <v>2</v>
      </c>
    </row>
    <row r="112" spans="1:14">
      <c r="A112" t="s">
        <v>245</v>
      </c>
      <c r="B112">
        <v>62667564</v>
      </c>
      <c r="C112">
        <v>62667565</v>
      </c>
      <c r="D112" t="s">
        <v>498</v>
      </c>
      <c r="E112">
        <v>1</v>
      </c>
      <c r="F112" t="s">
        <v>13</v>
      </c>
      <c r="H112" t="s">
        <v>95</v>
      </c>
    </row>
    <row r="114" spans="1:14">
      <c r="A114" t="s">
        <v>499</v>
      </c>
    </row>
    <row r="115" spans="1:14">
      <c r="A115" t="s">
        <v>500</v>
      </c>
      <c r="B115">
        <v>61297091</v>
      </c>
      <c r="C115">
        <v>61297439</v>
      </c>
      <c r="D115" t="s">
        <v>501</v>
      </c>
      <c r="E115" t="s">
        <v>13</v>
      </c>
      <c r="F115" t="s">
        <v>502</v>
      </c>
      <c r="H115" t="s">
        <v>95</v>
      </c>
    </row>
    <row r="116" spans="1:14">
      <c r="A116" t="s">
        <v>500</v>
      </c>
      <c r="B116">
        <v>61310575</v>
      </c>
      <c r="C116">
        <v>61316739</v>
      </c>
      <c r="D116" t="s">
        <v>503</v>
      </c>
      <c r="E116" t="s">
        <v>13</v>
      </c>
      <c r="F116" t="s">
        <v>504</v>
      </c>
      <c r="H116" t="s">
        <v>95</v>
      </c>
    </row>
    <row r="117" spans="1:14">
      <c r="A117" t="s">
        <v>500</v>
      </c>
      <c r="B117">
        <v>61321411</v>
      </c>
      <c r="C117">
        <v>61321412</v>
      </c>
      <c r="D117" t="s">
        <v>505</v>
      </c>
      <c r="E117">
        <v>0.66669999999999996</v>
      </c>
      <c r="F117" t="s">
        <v>12</v>
      </c>
      <c r="H117" t="s">
        <v>94</v>
      </c>
    </row>
    <row r="118" spans="1:14">
      <c r="A118" t="s">
        <v>500</v>
      </c>
      <c r="B118">
        <v>61347286</v>
      </c>
      <c r="C118">
        <v>61347287</v>
      </c>
      <c r="D118" t="s">
        <v>506</v>
      </c>
      <c r="E118">
        <v>1</v>
      </c>
      <c r="F118" t="s">
        <v>13</v>
      </c>
      <c r="H118" t="s">
        <v>94</v>
      </c>
      <c r="I118" t="s">
        <v>522</v>
      </c>
    </row>
    <row r="119" spans="1:14">
      <c r="A119" t="s">
        <v>500</v>
      </c>
      <c r="B119">
        <v>61358106</v>
      </c>
      <c r="C119">
        <v>61358416</v>
      </c>
      <c r="D119" t="s">
        <v>507</v>
      </c>
      <c r="E119" t="s">
        <v>13</v>
      </c>
      <c r="F119" t="s">
        <v>508</v>
      </c>
      <c r="H119" t="s">
        <v>95</v>
      </c>
    </row>
    <row r="120" spans="1:14">
      <c r="A120" t="s">
        <v>500</v>
      </c>
      <c r="B120">
        <v>61362664</v>
      </c>
      <c r="C120">
        <v>61362805</v>
      </c>
      <c r="D120" t="s">
        <v>509</v>
      </c>
      <c r="E120" t="s">
        <v>13</v>
      </c>
      <c r="F120" t="s">
        <v>510</v>
      </c>
      <c r="H120" t="s">
        <v>95</v>
      </c>
    </row>
    <row r="121" spans="1:14">
      <c r="A121" t="s">
        <v>500</v>
      </c>
      <c r="B121">
        <v>61370194</v>
      </c>
      <c r="C121">
        <v>61370195</v>
      </c>
      <c r="D121" t="s">
        <v>511</v>
      </c>
      <c r="E121">
        <v>1</v>
      </c>
      <c r="F121" t="s">
        <v>13</v>
      </c>
      <c r="H121" t="s">
        <v>95</v>
      </c>
    </row>
    <row r="122" spans="1:14">
      <c r="A122" t="s">
        <v>500</v>
      </c>
      <c r="B122">
        <v>61372955</v>
      </c>
      <c r="C122">
        <v>61373189</v>
      </c>
      <c r="D122" t="s">
        <v>512</v>
      </c>
      <c r="E122" t="s">
        <v>13</v>
      </c>
      <c r="F122" t="s">
        <v>513</v>
      </c>
      <c r="H122" t="s">
        <v>95</v>
      </c>
    </row>
    <row r="123" spans="1:14">
      <c r="A123" t="s">
        <v>500</v>
      </c>
      <c r="B123">
        <v>61382464</v>
      </c>
      <c r="C123">
        <v>61382465</v>
      </c>
      <c r="D123" t="s">
        <v>514</v>
      </c>
      <c r="E123">
        <v>0.66669999999999996</v>
      </c>
      <c r="F123" t="s">
        <v>15</v>
      </c>
      <c r="H123" t="s">
        <v>95</v>
      </c>
    </row>
    <row r="124" spans="1:14">
      <c r="A124" t="s">
        <v>500</v>
      </c>
      <c r="B124">
        <v>61382518</v>
      </c>
      <c r="C124">
        <v>61382519</v>
      </c>
      <c r="D124" t="s">
        <v>515</v>
      </c>
      <c r="E124">
        <v>1</v>
      </c>
      <c r="F124" t="s">
        <v>13</v>
      </c>
      <c r="H124" t="s">
        <v>94</v>
      </c>
    </row>
    <row r="125" spans="1:14">
      <c r="A125" t="s">
        <v>500</v>
      </c>
      <c r="B125">
        <v>61404228</v>
      </c>
      <c r="C125">
        <v>61404229</v>
      </c>
      <c r="D125" t="s">
        <v>516</v>
      </c>
      <c r="E125">
        <v>1</v>
      </c>
      <c r="F125" t="s">
        <v>13</v>
      </c>
      <c r="H125" t="s">
        <v>95</v>
      </c>
      <c r="L125" t="s">
        <v>181</v>
      </c>
      <c r="M125" t="s">
        <v>182</v>
      </c>
      <c r="N125">
        <v>3</v>
      </c>
    </row>
    <row r="126" spans="1:14">
      <c r="A126" t="s">
        <v>500</v>
      </c>
      <c r="B126">
        <v>61411558</v>
      </c>
      <c r="C126">
        <v>61411618</v>
      </c>
      <c r="D126" t="s">
        <v>517</v>
      </c>
      <c r="E126" t="s">
        <v>13</v>
      </c>
      <c r="F126" t="s">
        <v>518</v>
      </c>
      <c r="H126" t="s">
        <v>95</v>
      </c>
    </row>
    <row r="127" spans="1:14">
      <c r="A127" t="s">
        <v>500</v>
      </c>
      <c r="B127">
        <v>61455474</v>
      </c>
      <c r="C127">
        <v>61455589</v>
      </c>
      <c r="D127" t="s">
        <v>519</v>
      </c>
      <c r="E127" t="s">
        <v>13</v>
      </c>
      <c r="F127" t="s">
        <v>520</v>
      </c>
      <c r="H127" t="s">
        <v>95</v>
      </c>
      <c r="J127" t="s">
        <v>175</v>
      </c>
      <c r="K127">
        <v>7</v>
      </c>
      <c r="L127" s="5">
        <v>7</v>
      </c>
      <c r="M127" s="5">
        <v>7</v>
      </c>
      <c r="N127" s="5">
        <v>7</v>
      </c>
    </row>
    <row r="128" spans="1:14">
      <c r="A128" t="s">
        <v>500</v>
      </c>
      <c r="B128">
        <v>61465844</v>
      </c>
      <c r="C128">
        <v>61465845</v>
      </c>
      <c r="D128" t="s">
        <v>521</v>
      </c>
      <c r="E128">
        <v>1</v>
      </c>
      <c r="F128" t="s">
        <v>13</v>
      </c>
      <c r="H128" t="s">
        <v>95</v>
      </c>
      <c r="J128" t="s">
        <v>176</v>
      </c>
      <c r="K128">
        <v>5</v>
      </c>
      <c r="L128" s="5">
        <v>4</v>
      </c>
      <c r="M128" s="5">
        <v>4</v>
      </c>
      <c r="N128" s="5">
        <v>3</v>
      </c>
    </row>
    <row r="130" spans="1:14">
      <c r="A130" t="s">
        <v>523</v>
      </c>
    </row>
    <row r="131" spans="1:14">
      <c r="A131" t="s">
        <v>136</v>
      </c>
      <c r="B131">
        <v>112823595</v>
      </c>
      <c r="C131">
        <v>112823913</v>
      </c>
      <c r="D131" t="s">
        <v>524</v>
      </c>
      <c r="E131" t="s">
        <v>13</v>
      </c>
      <c r="F131" t="s">
        <v>525</v>
      </c>
      <c r="H131" t="s">
        <v>95</v>
      </c>
    </row>
    <row r="132" spans="1:14">
      <c r="A132" t="s">
        <v>136</v>
      </c>
      <c r="B132">
        <v>112852562</v>
      </c>
      <c r="C132">
        <v>112852563</v>
      </c>
      <c r="D132" t="s">
        <v>526</v>
      </c>
      <c r="E132">
        <v>1</v>
      </c>
      <c r="F132" t="s">
        <v>13</v>
      </c>
      <c r="H132" t="s">
        <v>95</v>
      </c>
    </row>
    <row r="133" spans="1:14">
      <c r="A133" t="s">
        <v>136</v>
      </c>
      <c r="B133">
        <v>112889000</v>
      </c>
      <c r="C133">
        <v>112889323</v>
      </c>
      <c r="D133" t="s">
        <v>527</v>
      </c>
      <c r="E133" t="s">
        <v>13</v>
      </c>
      <c r="F133" t="s">
        <v>528</v>
      </c>
      <c r="H133" t="s">
        <v>95</v>
      </c>
    </row>
    <row r="134" spans="1:14">
      <c r="A134" t="s">
        <v>136</v>
      </c>
      <c r="B134">
        <v>112907706</v>
      </c>
      <c r="C134">
        <v>112908010</v>
      </c>
      <c r="D134" t="s">
        <v>529</v>
      </c>
      <c r="E134" t="s">
        <v>13</v>
      </c>
      <c r="F134" t="s">
        <v>530</v>
      </c>
      <c r="H134" t="s">
        <v>95</v>
      </c>
    </row>
    <row r="135" spans="1:14">
      <c r="A135" t="s">
        <v>136</v>
      </c>
      <c r="B135">
        <v>112916131</v>
      </c>
      <c r="C135">
        <v>112916132</v>
      </c>
      <c r="D135" t="s">
        <v>531</v>
      </c>
      <c r="E135">
        <v>1</v>
      </c>
      <c r="F135" t="s">
        <v>13</v>
      </c>
      <c r="H135" t="s">
        <v>94</v>
      </c>
    </row>
    <row r="136" spans="1:14">
      <c r="A136" t="s">
        <v>136</v>
      </c>
      <c r="B136">
        <v>112927667</v>
      </c>
      <c r="C136">
        <v>112927668</v>
      </c>
      <c r="D136" t="s">
        <v>532</v>
      </c>
      <c r="E136">
        <v>1</v>
      </c>
      <c r="F136" t="s">
        <v>13</v>
      </c>
      <c r="H136" t="s">
        <v>95</v>
      </c>
    </row>
    <row r="137" spans="1:14">
      <c r="A137" t="s">
        <v>136</v>
      </c>
      <c r="B137">
        <v>112932153</v>
      </c>
      <c r="C137">
        <v>112932476</v>
      </c>
      <c r="D137" t="s">
        <v>533</v>
      </c>
      <c r="E137" t="s">
        <v>13</v>
      </c>
      <c r="F137" t="s">
        <v>534</v>
      </c>
      <c r="H137" t="s">
        <v>95</v>
      </c>
    </row>
    <row r="138" spans="1:14">
      <c r="A138" t="s">
        <v>136</v>
      </c>
      <c r="B138">
        <v>112934248</v>
      </c>
      <c r="C138">
        <v>112935221</v>
      </c>
      <c r="D138" t="s">
        <v>535</v>
      </c>
      <c r="E138" t="s">
        <v>13</v>
      </c>
      <c r="F138" t="s">
        <v>536</v>
      </c>
      <c r="H138" t="s">
        <v>94</v>
      </c>
    </row>
    <row r="139" spans="1:14">
      <c r="A139" t="s">
        <v>136</v>
      </c>
      <c r="B139">
        <v>112953355</v>
      </c>
      <c r="C139">
        <v>112953356</v>
      </c>
      <c r="D139" t="s">
        <v>537</v>
      </c>
      <c r="E139">
        <v>0.66669999999999996</v>
      </c>
      <c r="F139" t="s">
        <v>12</v>
      </c>
      <c r="H139" t="s">
        <v>95</v>
      </c>
      <c r="L139" t="s">
        <v>181</v>
      </c>
      <c r="M139" t="s">
        <v>182</v>
      </c>
      <c r="N139">
        <v>3</v>
      </c>
    </row>
    <row r="140" spans="1:14">
      <c r="A140" t="s">
        <v>136</v>
      </c>
      <c r="B140">
        <v>112990537</v>
      </c>
      <c r="C140">
        <v>112990620</v>
      </c>
      <c r="D140" t="s">
        <v>538</v>
      </c>
      <c r="E140" t="s">
        <v>13</v>
      </c>
      <c r="F140" t="s">
        <v>539</v>
      </c>
      <c r="H140" t="s">
        <v>95</v>
      </c>
    </row>
    <row r="141" spans="1:14">
      <c r="A141" t="s">
        <v>136</v>
      </c>
      <c r="B141">
        <v>113008343</v>
      </c>
      <c r="C141">
        <v>113008569</v>
      </c>
      <c r="D141" t="s">
        <v>540</v>
      </c>
      <c r="E141" t="s">
        <v>12</v>
      </c>
      <c r="F141" t="s">
        <v>541</v>
      </c>
      <c r="H141" t="s">
        <v>95</v>
      </c>
      <c r="J141" t="s">
        <v>175</v>
      </c>
      <c r="K141">
        <v>9</v>
      </c>
      <c r="L141" s="5">
        <v>8</v>
      </c>
      <c r="M141" s="5">
        <v>8</v>
      </c>
      <c r="N141" s="5">
        <v>7</v>
      </c>
    </row>
    <row r="142" spans="1:14">
      <c r="A142" t="s">
        <v>136</v>
      </c>
      <c r="B142">
        <v>113008795</v>
      </c>
      <c r="C142">
        <v>113009443</v>
      </c>
      <c r="D142" t="s">
        <v>542</v>
      </c>
      <c r="E142" t="s">
        <v>13</v>
      </c>
      <c r="F142" t="s">
        <v>543</v>
      </c>
      <c r="H142" t="s">
        <v>95</v>
      </c>
      <c r="J142" t="s">
        <v>176</v>
      </c>
      <c r="K142">
        <v>3</v>
      </c>
      <c r="L142" s="5">
        <v>3</v>
      </c>
      <c r="M142" s="5">
        <v>3</v>
      </c>
      <c r="N142" s="5">
        <v>2</v>
      </c>
    </row>
    <row r="143" spans="1:14">
      <c r="A143" t="s">
        <v>136</v>
      </c>
      <c r="B143">
        <v>113009900</v>
      </c>
      <c r="C143">
        <v>113009991</v>
      </c>
      <c r="D143" t="s">
        <v>544</v>
      </c>
      <c r="E143" t="s">
        <v>13</v>
      </c>
      <c r="F143" t="s">
        <v>545</v>
      </c>
      <c r="H143" t="s">
        <v>95</v>
      </c>
    </row>
    <row r="145" spans="1:14">
      <c r="A145" t="s">
        <v>546</v>
      </c>
    </row>
    <row r="146" spans="1:14">
      <c r="A146" t="s">
        <v>191</v>
      </c>
      <c r="B146">
        <v>53346267</v>
      </c>
      <c r="C146">
        <v>53346268</v>
      </c>
      <c r="D146" t="s">
        <v>192</v>
      </c>
      <c r="E146">
        <v>0.66669999999999996</v>
      </c>
      <c r="F146" t="s">
        <v>12</v>
      </c>
      <c r="H146" t="s">
        <v>95</v>
      </c>
    </row>
    <row r="147" spans="1:14">
      <c r="A147" t="s">
        <v>191</v>
      </c>
      <c r="B147">
        <v>53363547</v>
      </c>
      <c r="C147">
        <v>53363817</v>
      </c>
      <c r="D147" t="s">
        <v>193</v>
      </c>
      <c r="E147" t="s">
        <v>12</v>
      </c>
      <c r="F147" t="s">
        <v>194</v>
      </c>
      <c r="H147" t="s">
        <v>95</v>
      </c>
    </row>
    <row r="148" spans="1:14">
      <c r="A148" t="s">
        <v>191</v>
      </c>
      <c r="B148">
        <v>53381633</v>
      </c>
      <c r="C148">
        <v>53381634</v>
      </c>
      <c r="D148" t="s">
        <v>195</v>
      </c>
      <c r="E148">
        <v>0.66669999999999996</v>
      </c>
      <c r="F148" t="s">
        <v>12</v>
      </c>
      <c r="H148" t="s">
        <v>95</v>
      </c>
    </row>
    <row r="149" spans="1:14">
      <c r="A149" t="s">
        <v>191</v>
      </c>
      <c r="B149">
        <v>53388344</v>
      </c>
      <c r="C149">
        <v>53388345</v>
      </c>
      <c r="D149" t="s">
        <v>196</v>
      </c>
      <c r="E149">
        <v>0.33329999999999999</v>
      </c>
      <c r="F149" t="s">
        <v>11</v>
      </c>
      <c r="H149" t="s">
        <v>95</v>
      </c>
    </row>
    <row r="150" spans="1:14">
      <c r="A150" t="s">
        <v>191</v>
      </c>
      <c r="B150">
        <v>53404000</v>
      </c>
      <c r="C150">
        <v>53410142</v>
      </c>
      <c r="D150" t="s">
        <v>197</v>
      </c>
      <c r="E150" t="s">
        <v>12</v>
      </c>
      <c r="F150" t="s">
        <v>198</v>
      </c>
      <c r="H150" t="s">
        <v>95</v>
      </c>
    </row>
    <row r="151" spans="1:14">
      <c r="A151" t="s">
        <v>191</v>
      </c>
      <c r="B151">
        <v>53458011</v>
      </c>
      <c r="C151">
        <v>53458012</v>
      </c>
      <c r="D151" t="s">
        <v>199</v>
      </c>
      <c r="E151">
        <v>0.33329999999999999</v>
      </c>
      <c r="F151" t="s">
        <v>9</v>
      </c>
      <c r="H151" t="s">
        <v>94</v>
      </c>
      <c r="I151" t="s">
        <v>522</v>
      </c>
    </row>
    <row r="152" spans="1:14">
      <c r="A152" t="s">
        <v>191</v>
      </c>
      <c r="B152">
        <v>53466116</v>
      </c>
      <c r="C152">
        <v>53466117</v>
      </c>
      <c r="D152" t="s">
        <v>200</v>
      </c>
      <c r="E152">
        <v>0.33329999999999999</v>
      </c>
      <c r="F152" t="s">
        <v>11</v>
      </c>
      <c r="H152" t="s">
        <v>95</v>
      </c>
    </row>
    <row r="153" spans="1:14">
      <c r="A153" t="s">
        <v>191</v>
      </c>
      <c r="B153">
        <v>53466321</v>
      </c>
      <c r="C153">
        <v>53466322</v>
      </c>
      <c r="D153" t="s">
        <v>201</v>
      </c>
      <c r="E153">
        <v>0.33329999999999999</v>
      </c>
      <c r="F153" t="s">
        <v>9</v>
      </c>
      <c r="H153" t="s">
        <v>94</v>
      </c>
      <c r="L153" t="s">
        <v>181</v>
      </c>
      <c r="M153" t="s">
        <v>182</v>
      </c>
      <c r="N153">
        <v>3</v>
      </c>
    </row>
    <row r="154" spans="1:14">
      <c r="A154" t="s">
        <v>191</v>
      </c>
      <c r="B154">
        <v>53471006</v>
      </c>
      <c r="C154">
        <v>53471007</v>
      </c>
      <c r="D154" t="s">
        <v>202</v>
      </c>
      <c r="E154">
        <v>0.33329999999999999</v>
      </c>
      <c r="F154" t="s">
        <v>11</v>
      </c>
      <c r="H154" t="s">
        <v>95</v>
      </c>
    </row>
    <row r="155" spans="1:14">
      <c r="A155" t="s">
        <v>191</v>
      </c>
      <c r="B155">
        <v>53471252</v>
      </c>
      <c r="C155">
        <v>53471253</v>
      </c>
      <c r="D155" t="s">
        <v>203</v>
      </c>
      <c r="E155">
        <v>0.33329999999999999</v>
      </c>
      <c r="F155" t="s">
        <v>9</v>
      </c>
      <c r="H155" t="s">
        <v>94</v>
      </c>
      <c r="J155" t="s">
        <v>175</v>
      </c>
      <c r="K155">
        <v>3</v>
      </c>
      <c r="L155" s="5">
        <v>3</v>
      </c>
      <c r="M155" s="5">
        <v>3</v>
      </c>
      <c r="N155" s="5">
        <v>0</v>
      </c>
    </row>
    <row r="156" spans="1:14">
      <c r="A156" t="s">
        <v>191</v>
      </c>
      <c r="B156">
        <v>53487707</v>
      </c>
      <c r="C156">
        <v>53487888</v>
      </c>
      <c r="D156" t="s">
        <v>204</v>
      </c>
      <c r="E156" t="s">
        <v>12</v>
      </c>
      <c r="F156" t="s">
        <v>205</v>
      </c>
      <c r="H156" t="s">
        <v>95</v>
      </c>
      <c r="J156" t="s">
        <v>176</v>
      </c>
      <c r="K156">
        <v>5</v>
      </c>
      <c r="L156" s="5">
        <v>5</v>
      </c>
      <c r="M156" s="5">
        <v>2</v>
      </c>
      <c r="N156" s="5">
        <v>0</v>
      </c>
    </row>
    <row r="158" spans="1:14">
      <c r="A158" t="s">
        <v>547</v>
      </c>
    </row>
    <row r="159" spans="1:14">
      <c r="A159" t="s">
        <v>151</v>
      </c>
      <c r="B159">
        <v>64737695</v>
      </c>
      <c r="C159">
        <v>64739647</v>
      </c>
      <c r="D159" t="s">
        <v>548</v>
      </c>
      <c r="E159" t="s">
        <v>12</v>
      </c>
      <c r="F159" t="s">
        <v>549</v>
      </c>
      <c r="H159" t="s">
        <v>95</v>
      </c>
    </row>
    <row r="160" spans="1:14">
      <c r="A160" t="s">
        <v>151</v>
      </c>
      <c r="B160">
        <v>64784088</v>
      </c>
      <c r="C160">
        <v>64785849</v>
      </c>
      <c r="D160" t="s">
        <v>550</v>
      </c>
      <c r="E160" t="s">
        <v>12</v>
      </c>
      <c r="F160" t="s">
        <v>551</v>
      </c>
      <c r="H160" t="s">
        <v>95</v>
      </c>
    </row>
    <row r="161" spans="1:14">
      <c r="A161" t="s">
        <v>151</v>
      </c>
      <c r="B161">
        <v>64790334</v>
      </c>
      <c r="C161">
        <v>64790335</v>
      </c>
      <c r="D161" t="s">
        <v>552</v>
      </c>
      <c r="E161">
        <v>0.33329999999999999</v>
      </c>
      <c r="F161" t="s">
        <v>11</v>
      </c>
      <c r="H161" t="s">
        <v>95</v>
      </c>
    </row>
    <row r="162" spans="1:14">
      <c r="A162" t="s">
        <v>151</v>
      </c>
      <c r="B162">
        <v>64791206</v>
      </c>
      <c r="C162">
        <v>64791207</v>
      </c>
      <c r="D162" t="s">
        <v>553</v>
      </c>
      <c r="E162">
        <v>0.66669999999999996</v>
      </c>
      <c r="F162" t="s">
        <v>12</v>
      </c>
      <c r="H162" t="s">
        <v>95</v>
      </c>
    </row>
    <row r="163" spans="1:14">
      <c r="A163" t="s">
        <v>151</v>
      </c>
      <c r="B163">
        <v>64808571</v>
      </c>
      <c r="C163">
        <v>64810476</v>
      </c>
      <c r="D163" t="s">
        <v>554</v>
      </c>
      <c r="E163" t="s">
        <v>12</v>
      </c>
      <c r="F163" t="s">
        <v>555</v>
      </c>
      <c r="H163" t="s">
        <v>95</v>
      </c>
    </row>
    <row r="164" spans="1:14">
      <c r="A164" t="s">
        <v>151</v>
      </c>
      <c r="B164">
        <v>64813430</v>
      </c>
      <c r="C164">
        <v>64813733</v>
      </c>
      <c r="D164" t="s">
        <v>556</v>
      </c>
      <c r="E164" t="s">
        <v>12</v>
      </c>
      <c r="F164" t="s">
        <v>557</v>
      </c>
      <c r="H164" t="s">
        <v>95</v>
      </c>
    </row>
    <row r="165" spans="1:14">
      <c r="A165" t="s">
        <v>151</v>
      </c>
      <c r="B165">
        <v>64829559</v>
      </c>
      <c r="C165">
        <v>64829560</v>
      </c>
      <c r="D165" t="s">
        <v>558</v>
      </c>
      <c r="E165">
        <v>0.66669999999999996</v>
      </c>
      <c r="F165" t="s">
        <v>12</v>
      </c>
      <c r="H165" t="s">
        <v>95</v>
      </c>
    </row>
    <row r="166" spans="1:14">
      <c r="A166" t="s">
        <v>151</v>
      </c>
      <c r="B166">
        <v>64829764</v>
      </c>
      <c r="C166">
        <v>64829822</v>
      </c>
      <c r="D166" t="s">
        <v>559</v>
      </c>
      <c r="E166" t="s">
        <v>12</v>
      </c>
      <c r="F166" t="s">
        <v>560</v>
      </c>
      <c r="H166" t="s">
        <v>95</v>
      </c>
    </row>
    <row r="167" spans="1:14">
      <c r="A167" t="s">
        <v>151</v>
      </c>
      <c r="B167">
        <v>64834888</v>
      </c>
      <c r="C167">
        <v>64840157</v>
      </c>
      <c r="D167" t="s">
        <v>561</v>
      </c>
      <c r="E167" t="s">
        <v>12</v>
      </c>
      <c r="F167" t="s">
        <v>562</v>
      </c>
      <c r="H167" t="s">
        <v>95</v>
      </c>
    </row>
    <row r="168" spans="1:14">
      <c r="A168" t="s">
        <v>151</v>
      </c>
      <c r="B168">
        <v>64843389</v>
      </c>
      <c r="C168">
        <v>64843390</v>
      </c>
      <c r="D168" t="s">
        <v>563</v>
      </c>
      <c r="E168">
        <v>0.33329999999999999</v>
      </c>
      <c r="F168" t="s">
        <v>9</v>
      </c>
      <c r="H168" t="s">
        <v>94</v>
      </c>
    </row>
    <row r="169" spans="1:14">
      <c r="A169" t="s">
        <v>151</v>
      </c>
      <c r="B169">
        <v>64845986</v>
      </c>
      <c r="C169">
        <v>64846272</v>
      </c>
      <c r="D169" t="s">
        <v>564</v>
      </c>
      <c r="E169" t="s">
        <v>12</v>
      </c>
      <c r="F169" t="s">
        <v>565</v>
      </c>
      <c r="H169" t="s">
        <v>95</v>
      </c>
    </row>
    <row r="170" spans="1:14">
      <c r="A170" t="s">
        <v>151</v>
      </c>
      <c r="B170">
        <v>64855429</v>
      </c>
      <c r="C170">
        <v>64857680</v>
      </c>
      <c r="D170" t="s">
        <v>566</v>
      </c>
      <c r="E170" t="s">
        <v>12</v>
      </c>
      <c r="F170" t="s">
        <v>567</v>
      </c>
      <c r="H170" t="s">
        <v>95</v>
      </c>
      <c r="L170" t="s">
        <v>181</v>
      </c>
      <c r="M170" t="s">
        <v>182</v>
      </c>
      <c r="N170">
        <v>3</v>
      </c>
    </row>
    <row r="171" spans="1:14">
      <c r="A171" t="s">
        <v>151</v>
      </c>
      <c r="B171">
        <v>64858012</v>
      </c>
      <c r="C171">
        <v>64858013</v>
      </c>
      <c r="D171" t="s">
        <v>568</v>
      </c>
      <c r="E171">
        <v>0.66669999999999996</v>
      </c>
      <c r="F171" t="s">
        <v>12</v>
      </c>
      <c r="H171" t="s">
        <v>95</v>
      </c>
    </row>
    <row r="172" spans="1:14">
      <c r="A172" t="s">
        <v>151</v>
      </c>
      <c r="B172">
        <v>64895844</v>
      </c>
      <c r="C172">
        <v>64895845</v>
      </c>
      <c r="D172" t="s">
        <v>569</v>
      </c>
      <c r="E172">
        <v>0.33329999999999999</v>
      </c>
      <c r="F172" t="s">
        <v>11</v>
      </c>
      <c r="H172" t="s">
        <v>94</v>
      </c>
      <c r="J172" t="s">
        <v>175</v>
      </c>
      <c r="K172">
        <v>8</v>
      </c>
      <c r="L172" s="5">
        <v>8</v>
      </c>
      <c r="M172" s="5">
        <v>8</v>
      </c>
      <c r="N172" s="5">
        <v>0</v>
      </c>
    </row>
    <row r="173" spans="1:14">
      <c r="A173" t="s">
        <v>151</v>
      </c>
      <c r="B173">
        <v>64897217</v>
      </c>
      <c r="C173">
        <v>64897218</v>
      </c>
      <c r="D173" t="s">
        <v>570</v>
      </c>
      <c r="E173">
        <v>0.66669999999999996</v>
      </c>
      <c r="F173" t="s">
        <v>12</v>
      </c>
      <c r="H173" t="s">
        <v>95</v>
      </c>
      <c r="J173" t="s">
        <v>176</v>
      </c>
      <c r="K173">
        <v>6</v>
      </c>
      <c r="L173" s="5">
        <v>5</v>
      </c>
      <c r="M173" s="5">
        <v>4</v>
      </c>
      <c r="N173" s="5">
        <v>0</v>
      </c>
    </row>
    <row r="175" spans="1:14">
      <c r="A175" t="s">
        <v>571</v>
      </c>
    </row>
    <row r="176" spans="1:14">
      <c r="A176" t="s">
        <v>317</v>
      </c>
      <c r="B176">
        <v>134786122</v>
      </c>
      <c r="C176">
        <v>134786123</v>
      </c>
      <c r="D176" t="s">
        <v>572</v>
      </c>
      <c r="E176">
        <v>0.66669999999999996</v>
      </c>
      <c r="F176" t="s">
        <v>12</v>
      </c>
      <c r="H176" t="s">
        <v>94</v>
      </c>
    </row>
    <row r="177" spans="1:8">
      <c r="A177" t="s">
        <v>317</v>
      </c>
      <c r="B177">
        <v>134788268</v>
      </c>
      <c r="C177">
        <v>134788344</v>
      </c>
      <c r="D177" t="s">
        <v>573</v>
      </c>
      <c r="E177" t="s">
        <v>12</v>
      </c>
      <c r="F177" t="s">
        <v>574</v>
      </c>
      <c r="H177" t="s">
        <v>95</v>
      </c>
    </row>
    <row r="178" spans="1:8">
      <c r="A178" t="s">
        <v>317</v>
      </c>
      <c r="B178">
        <v>134788589</v>
      </c>
      <c r="C178">
        <v>134788645</v>
      </c>
      <c r="D178" t="s">
        <v>575</v>
      </c>
      <c r="E178" t="s">
        <v>12</v>
      </c>
      <c r="F178" t="s">
        <v>576</v>
      </c>
      <c r="H178" t="s">
        <v>95</v>
      </c>
    </row>
    <row r="179" spans="1:8">
      <c r="A179" t="s">
        <v>317</v>
      </c>
      <c r="B179">
        <v>134790425</v>
      </c>
      <c r="C179">
        <v>134790426</v>
      </c>
      <c r="D179" t="s">
        <v>577</v>
      </c>
      <c r="E179">
        <v>0.66669999999999996</v>
      </c>
      <c r="F179" t="s">
        <v>12</v>
      </c>
      <c r="H179" t="s">
        <v>94</v>
      </c>
    </row>
    <row r="180" spans="1:8">
      <c r="A180" t="s">
        <v>317</v>
      </c>
      <c r="B180">
        <v>134792818</v>
      </c>
      <c r="C180">
        <v>134792912</v>
      </c>
      <c r="D180" t="s">
        <v>578</v>
      </c>
      <c r="E180" t="s">
        <v>12</v>
      </c>
      <c r="F180" t="s">
        <v>579</v>
      </c>
      <c r="H180" t="s">
        <v>95</v>
      </c>
    </row>
    <row r="181" spans="1:8">
      <c r="A181" t="s">
        <v>317</v>
      </c>
      <c r="B181">
        <v>134802725</v>
      </c>
      <c r="C181">
        <v>134802785</v>
      </c>
      <c r="D181" t="s">
        <v>580</v>
      </c>
      <c r="E181" t="s">
        <v>12</v>
      </c>
      <c r="F181" t="s">
        <v>581</v>
      </c>
      <c r="H181" t="s">
        <v>95</v>
      </c>
    </row>
    <row r="182" spans="1:8">
      <c r="A182" t="s">
        <v>317</v>
      </c>
      <c r="B182">
        <v>134803571</v>
      </c>
      <c r="C182">
        <v>134803779</v>
      </c>
      <c r="D182" t="s">
        <v>582</v>
      </c>
      <c r="E182" t="s">
        <v>12</v>
      </c>
      <c r="F182" t="s">
        <v>583</v>
      </c>
      <c r="H182" t="s">
        <v>95</v>
      </c>
    </row>
    <row r="183" spans="1:8">
      <c r="A183" t="s">
        <v>317</v>
      </c>
      <c r="B183">
        <v>134812773</v>
      </c>
      <c r="C183">
        <v>134812827</v>
      </c>
      <c r="D183" t="s">
        <v>584</v>
      </c>
      <c r="E183" t="s">
        <v>12</v>
      </c>
      <c r="F183" t="s">
        <v>585</v>
      </c>
      <c r="H183" t="s">
        <v>95</v>
      </c>
    </row>
    <row r="184" spans="1:8">
      <c r="A184" t="s">
        <v>317</v>
      </c>
      <c r="B184">
        <v>134817672</v>
      </c>
      <c r="C184">
        <v>134817730</v>
      </c>
      <c r="D184" t="s">
        <v>586</v>
      </c>
      <c r="E184" t="s">
        <v>12</v>
      </c>
      <c r="F184" t="s">
        <v>587</v>
      </c>
      <c r="H184" t="s">
        <v>95</v>
      </c>
    </row>
    <row r="185" spans="1:8">
      <c r="A185" t="s">
        <v>317</v>
      </c>
      <c r="B185">
        <v>134824015</v>
      </c>
      <c r="C185">
        <v>134824016</v>
      </c>
      <c r="D185" t="s">
        <v>588</v>
      </c>
      <c r="E185">
        <v>0.33329999999999999</v>
      </c>
      <c r="F185" t="s">
        <v>11</v>
      </c>
      <c r="H185" t="s">
        <v>95</v>
      </c>
    </row>
    <row r="186" spans="1:8">
      <c r="A186" t="s">
        <v>317</v>
      </c>
      <c r="B186">
        <v>134825203</v>
      </c>
      <c r="C186">
        <v>134825204</v>
      </c>
      <c r="D186" t="s">
        <v>589</v>
      </c>
      <c r="E186">
        <v>0.66669999999999996</v>
      </c>
      <c r="F186" t="s">
        <v>12</v>
      </c>
      <c r="H186" t="s">
        <v>95</v>
      </c>
    </row>
    <row r="187" spans="1:8">
      <c r="A187" t="s">
        <v>317</v>
      </c>
      <c r="B187">
        <v>134826538</v>
      </c>
      <c r="C187">
        <v>134826539</v>
      </c>
      <c r="D187" t="s">
        <v>590</v>
      </c>
      <c r="E187">
        <v>0.33329999999999999</v>
      </c>
      <c r="F187" t="s">
        <v>11</v>
      </c>
      <c r="H187" t="s">
        <v>95</v>
      </c>
    </row>
    <row r="188" spans="1:8">
      <c r="A188" t="s">
        <v>317</v>
      </c>
      <c r="B188">
        <v>134826605</v>
      </c>
      <c r="C188">
        <v>134826606</v>
      </c>
      <c r="D188" t="s">
        <v>591</v>
      </c>
      <c r="E188">
        <v>0.33329999999999999</v>
      </c>
      <c r="F188" t="s">
        <v>11</v>
      </c>
      <c r="H188" t="s">
        <v>95</v>
      </c>
    </row>
    <row r="189" spans="1:8">
      <c r="A189" t="s">
        <v>317</v>
      </c>
      <c r="B189">
        <v>134826656</v>
      </c>
      <c r="C189">
        <v>134826657</v>
      </c>
      <c r="D189" t="s">
        <v>592</v>
      </c>
      <c r="E189">
        <v>0.33329999999999999</v>
      </c>
      <c r="F189" t="s">
        <v>11</v>
      </c>
      <c r="H189" t="s">
        <v>94</v>
      </c>
    </row>
    <row r="190" spans="1:8">
      <c r="A190" t="s">
        <v>317</v>
      </c>
      <c r="B190">
        <v>134826734</v>
      </c>
      <c r="C190">
        <v>134826735</v>
      </c>
      <c r="D190" t="s">
        <v>593</v>
      </c>
      <c r="E190">
        <v>0.33329999999999999</v>
      </c>
      <c r="F190" t="s">
        <v>11</v>
      </c>
      <c r="H190" t="s">
        <v>94</v>
      </c>
    </row>
    <row r="191" spans="1:8">
      <c r="A191" t="s">
        <v>317</v>
      </c>
      <c r="B191">
        <v>134826813</v>
      </c>
      <c r="C191">
        <v>134826814</v>
      </c>
      <c r="D191" t="s">
        <v>594</v>
      </c>
      <c r="E191">
        <v>0.33329999999999999</v>
      </c>
      <c r="F191" t="s">
        <v>11</v>
      </c>
      <c r="H191" t="s">
        <v>94</v>
      </c>
    </row>
    <row r="192" spans="1:8">
      <c r="A192" t="s">
        <v>317</v>
      </c>
      <c r="B192">
        <v>134828467</v>
      </c>
      <c r="C192">
        <v>134828468</v>
      </c>
      <c r="D192" t="s">
        <v>595</v>
      </c>
      <c r="E192">
        <v>0.33329999999999999</v>
      </c>
      <c r="F192" t="s">
        <v>11</v>
      </c>
      <c r="H192" t="s">
        <v>95</v>
      </c>
    </row>
    <row r="193" spans="1:9">
      <c r="A193" t="s">
        <v>317</v>
      </c>
      <c r="B193">
        <v>134828906</v>
      </c>
      <c r="C193">
        <v>134828907</v>
      </c>
      <c r="D193" t="s">
        <v>596</v>
      </c>
      <c r="E193">
        <v>0.33329999999999999</v>
      </c>
      <c r="F193" t="s">
        <v>11</v>
      </c>
      <c r="H193" t="s">
        <v>95</v>
      </c>
    </row>
    <row r="194" spans="1:9">
      <c r="A194" t="s">
        <v>317</v>
      </c>
      <c r="B194">
        <v>134829252</v>
      </c>
      <c r="C194">
        <v>134829556</v>
      </c>
      <c r="D194" t="s">
        <v>597</v>
      </c>
      <c r="E194" t="s">
        <v>11</v>
      </c>
      <c r="F194" t="s">
        <v>597</v>
      </c>
      <c r="H194" t="s">
        <v>95</v>
      </c>
    </row>
    <row r="195" spans="1:9">
      <c r="A195" t="s">
        <v>317</v>
      </c>
      <c r="B195">
        <v>134829653</v>
      </c>
      <c r="C195">
        <v>134829765</v>
      </c>
      <c r="D195" t="s">
        <v>598</v>
      </c>
      <c r="E195" t="s">
        <v>11</v>
      </c>
      <c r="F195" t="s">
        <v>598</v>
      </c>
      <c r="H195" t="s">
        <v>95</v>
      </c>
    </row>
    <row r="196" spans="1:9">
      <c r="A196" t="s">
        <v>317</v>
      </c>
      <c r="B196">
        <v>134840607</v>
      </c>
      <c r="C196">
        <v>134840608</v>
      </c>
      <c r="D196" t="s">
        <v>599</v>
      </c>
      <c r="E196">
        <v>0.66669999999999996</v>
      </c>
      <c r="F196" t="s">
        <v>12</v>
      </c>
      <c r="H196" t="s">
        <v>95</v>
      </c>
    </row>
    <row r="197" spans="1:9">
      <c r="A197" t="s">
        <v>317</v>
      </c>
      <c r="B197">
        <v>134846466</v>
      </c>
      <c r="C197">
        <v>134846467</v>
      </c>
      <c r="D197" t="s">
        <v>600</v>
      </c>
      <c r="E197">
        <v>0.33329999999999999</v>
      </c>
      <c r="F197" t="s">
        <v>11</v>
      </c>
      <c r="H197" t="s">
        <v>95</v>
      </c>
    </row>
    <row r="198" spans="1:9">
      <c r="A198" t="s">
        <v>317</v>
      </c>
      <c r="B198">
        <v>134847716</v>
      </c>
      <c r="C198">
        <v>134847717</v>
      </c>
      <c r="D198" t="s">
        <v>601</v>
      </c>
      <c r="E198">
        <v>0.33329999999999999</v>
      </c>
      <c r="F198" t="s">
        <v>11</v>
      </c>
      <c r="H198" t="s">
        <v>95</v>
      </c>
    </row>
    <row r="199" spans="1:9">
      <c r="A199" t="s">
        <v>317</v>
      </c>
      <c r="B199">
        <v>134849156</v>
      </c>
      <c r="C199">
        <v>134851033</v>
      </c>
      <c r="D199" t="s">
        <v>602</v>
      </c>
      <c r="E199" t="s">
        <v>9</v>
      </c>
      <c r="F199" t="s">
        <v>602</v>
      </c>
      <c r="H199" s="6" t="s">
        <v>95</v>
      </c>
    </row>
    <row r="200" spans="1:9">
      <c r="A200" t="s">
        <v>317</v>
      </c>
      <c r="B200">
        <v>134849272</v>
      </c>
      <c r="C200">
        <v>134850040</v>
      </c>
      <c r="D200" t="s">
        <v>603</v>
      </c>
      <c r="E200" t="s">
        <v>11</v>
      </c>
      <c r="F200" t="s">
        <v>603</v>
      </c>
      <c r="H200" s="21" t="s">
        <v>95</v>
      </c>
      <c r="I200" t="s">
        <v>96</v>
      </c>
    </row>
    <row r="201" spans="1:9">
      <c r="A201" t="s">
        <v>317</v>
      </c>
      <c r="B201">
        <v>134850188</v>
      </c>
      <c r="C201">
        <v>134850356</v>
      </c>
      <c r="D201" t="s">
        <v>604</v>
      </c>
      <c r="E201" t="s">
        <v>11</v>
      </c>
      <c r="F201" t="s">
        <v>604</v>
      </c>
      <c r="H201" s="21" t="s">
        <v>95</v>
      </c>
      <c r="I201" t="s">
        <v>96</v>
      </c>
    </row>
    <row r="202" spans="1:9">
      <c r="A202" t="s">
        <v>317</v>
      </c>
      <c r="B202">
        <v>134850525</v>
      </c>
      <c r="C202">
        <v>134850933</v>
      </c>
      <c r="D202" t="s">
        <v>605</v>
      </c>
      <c r="E202" t="s">
        <v>11</v>
      </c>
      <c r="F202" t="s">
        <v>605</v>
      </c>
      <c r="H202" s="6" t="s">
        <v>95</v>
      </c>
      <c r="I202" t="s">
        <v>96</v>
      </c>
    </row>
    <row r="203" spans="1:9">
      <c r="A203" t="s">
        <v>317</v>
      </c>
      <c r="B203">
        <v>134851429</v>
      </c>
      <c r="C203">
        <v>134852706</v>
      </c>
      <c r="D203" t="s">
        <v>606</v>
      </c>
      <c r="E203" t="s">
        <v>12</v>
      </c>
      <c r="F203" t="s">
        <v>607</v>
      </c>
      <c r="H203" s="21" t="s">
        <v>95</v>
      </c>
    </row>
    <row r="204" spans="1:9">
      <c r="A204" t="s">
        <v>317</v>
      </c>
      <c r="B204">
        <v>134858488</v>
      </c>
      <c r="C204">
        <v>134858489</v>
      </c>
      <c r="D204" t="s">
        <v>608</v>
      </c>
      <c r="E204">
        <v>0.66669999999999996</v>
      </c>
      <c r="F204" t="s">
        <v>12</v>
      </c>
      <c r="H204" s="21" t="s">
        <v>95</v>
      </c>
    </row>
    <row r="205" spans="1:9">
      <c r="A205" t="s">
        <v>317</v>
      </c>
      <c r="B205">
        <v>134862200</v>
      </c>
      <c r="C205">
        <v>134862201</v>
      </c>
      <c r="D205" t="s">
        <v>609</v>
      </c>
      <c r="E205">
        <v>0.66669999999999996</v>
      </c>
      <c r="F205" t="s">
        <v>12</v>
      </c>
      <c r="H205" s="21" t="s">
        <v>94</v>
      </c>
    </row>
    <row r="206" spans="1:9">
      <c r="A206" t="s">
        <v>317</v>
      </c>
      <c r="B206">
        <v>134865775</v>
      </c>
      <c r="C206">
        <v>134867697</v>
      </c>
      <c r="D206" t="s">
        <v>610</v>
      </c>
      <c r="E206" t="s">
        <v>12</v>
      </c>
      <c r="F206" t="s">
        <v>611</v>
      </c>
      <c r="H206" s="21" t="s">
        <v>95</v>
      </c>
    </row>
    <row r="207" spans="1:9">
      <c r="A207" t="s">
        <v>317</v>
      </c>
      <c r="B207">
        <v>134872230</v>
      </c>
      <c r="C207">
        <v>134872231</v>
      </c>
      <c r="D207" t="s">
        <v>612</v>
      </c>
      <c r="E207">
        <v>0.66669999999999996</v>
      </c>
      <c r="F207" t="s">
        <v>12</v>
      </c>
      <c r="H207" s="21" t="s">
        <v>95</v>
      </c>
    </row>
    <row r="208" spans="1:9">
      <c r="A208" t="s">
        <v>317</v>
      </c>
      <c r="B208">
        <v>134873741</v>
      </c>
      <c r="C208">
        <v>134873742</v>
      </c>
      <c r="D208" t="s">
        <v>613</v>
      </c>
      <c r="E208">
        <v>0.66669999999999996</v>
      </c>
      <c r="F208" t="s">
        <v>12</v>
      </c>
      <c r="H208" s="21" t="s">
        <v>95</v>
      </c>
    </row>
    <row r="209" spans="1:8">
      <c r="A209" t="s">
        <v>317</v>
      </c>
      <c r="B209">
        <v>134881294</v>
      </c>
      <c r="C209">
        <v>134881295</v>
      </c>
      <c r="D209" t="s">
        <v>614</v>
      </c>
      <c r="E209">
        <v>0.66669999999999996</v>
      </c>
      <c r="F209" t="s">
        <v>12</v>
      </c>
      <c r="H209" s="21" t="s">
        <v>95</v>
      </c>
    </row>
    <row r="210" spans="1:8">
      <c r="A210" t="s">
        <v>317</v>
      </c>
      <c r="B210">
        <v>134894062</v>
      </c>
      <c r="C210">
        <v>134894063</v>
      </c>
      <c r="D210" t="s">
        <v>615</v>
      </c>
      <c r="E210">
        <v>0.66669999999999996</v>
      </c>
      <c r="F210" t="s">
        <v>12</v>
      </c>
      <c r="H210" s="21" t="s">
        <v>95</v>
      </c>
    </row>
    <row r="211" spans="1:8">
      <c r="A211" t="s">
        <v>317</v>
      </c>
      <c r="B211">
        <v>134905800</v>
      </c>
      <c r="C211">
        <v>134905993</v>
      </c>
      <c r="D211" t="s">
        <v>616</v>
      </c>
      <c r="E211" t="s">
        <v>12</v>
      </c>
      <c r="F211" t="s">
        <v>617</v>
      </c>
      <c r="H211" s="21" t="s">
        <v>95</v>
      </c>
    </row>
    <row r="212" spans="1:8">
      <c r="A212" t="s">
        <v>317</v>
      </c>
      <c r="B212">
        <v>134914003</v>
      </c>
      <c r="C212">
        <v>134914004</v>
      </c>
      <c r="D212" t="s">
        <v>618</v>
      </c>
      <c r="E212">
        <v>0.66669999999999996</v>
      </c>
      <c r="F212" t="s">
        <v>12</v>
      </c>
      <c r="H212" s="21" t="s">
        <v>95</v>
      </c>
    </row>
    <row r="213" spans="1:8">
      <c r="A213" t="s">
        <v>317</v>
      </c>
      <c r="B213">
        <v>134929909</v>
      </c>
      <c r="C213">
        <v>134929910</v>
      </c>
      <c r="D213" t="s">
        <v>619</v>
      </c>
      <c r="E213">
        <v>0.33329999999999999</v>
      </c>
      <c r="F213" t="s">
        <v>9</v>
      </c>
      <c r="H213" s="21" t="s">
        <v>95</v>
      </c>
    </row>
    <row r="214" spans="1:8">
      <c r="A214" t="s">
        <v>317</v>
      </c>
      <c r="B214">
        <v>134946252</v>
      </c>
      <c r="C214">
        <v>134946253</v>
      </c>
      <c r="D214" t="s">
        <v>620</v>
      </c>
      <c r="E214">
        <v>0.66669999999999996</v>
      </c>
      <c r="F214" t="s">
        <v>12</v>
      </c>
      <c r="H214" s="21" t="s">
        <v>95</v>
      </c>
    </row>
    <row r="215" spans="1:8">
      <c r="A215" t="s">
        <v>317</v>
      </c>
      <c r="B215">
        <v>134946333</v>
      </c>
      <c r="C215">
        <v>134946334</v>
      </c>
      <c r="D215" t="s">
        <v>621</v>
      </c>
      <c r="E215">
        <v>0.33329999999999999</v>
      </c>
      <c r="F215" t="s">
        <v>9</v>
      </c>
      <c r="H215" s="21" t="s">
        <v>94</v>
      </c>
    </row>
    <row r="216" spans="1:8">
      <c r="A216" t="s">
        <v>317</v>
      </c>
      <c r="B216">
        <v>134946621</v>
      </c>
      <c r="C216">
        <v>134946622</v>
      </c>
      <c r="D216" t="s">
        <v>622</v>
      </c>
      <c r="E216">
        <v>0.33329999999999999</v>
      </c>
      <c r="F216" t="s">
        <v>9</v>
      </c>
      <c r="H216" s="21" t="s">
        <v>95</v>
      </c>
    </row>
    <row r="217" spans="1:8">
      <c r="A217" t="s">
        <v>317</v>
      </c>
      <c r="B217">
        <v>134946713</v>
      </c>
      <c r="C217">
        <v>134946714</v>
      </c>
      <c r="D217" t="s">
        <v>623</v>
      </c>
      <c r="E217">
        <v>0.66669999999999996</v>
      </c>
      <c r="F217" t="s">
        <v>12</v>
      </c>
      <c r="H217" s="21" t="s">
        <v>94</v>
      </c>
    </row>
    <row r="218" spans="1:8">
      <c r="A218" t="s">
        <v>317</v>
      </c>
      <c r="B218">
        <v>134949642</v>
      </c>
      <c r="C218">
        <v>134949643</v>
      </c>
      <c r="D218" t="s">
        <v>624</v>
      </c>
      <c r="E218">
        <v>0.66669999999999996</v>
      </c>
      <c r="F218" t="s">
        <v>12</v>
      </c>
      <c r="H218" s="21" t="s">
        <v>95</v>
      </c>
    </row>
    <row r="219" spans="1:8">
      <c r="A219" t="s">
        <v>317</v>
      </c>
      <c r="B219">
        <v>134952461</v>
      </c>
      <c r="C219">
        <v>134952462</v>
      </c>
      <c r="D219" t="s">
        <v>625</v>
      </c>
      <c r="E219">
        <v>0.66669999999999996</v>
      </c>
      <c r="F219" t="s">
        <v>12</v>
      </c>
      <c r="H219" s="21" t="s">
        <v>95</v>
      </c>
    </row>
    <row r="220" spans="1:8">
      <c r="A220" t="s">
        <v>317</v>
      </c>
      <c r="B220">
        <v>134952491</v>
      </c>
      <c r="C220">
        <v>134952492</v>
      </c>
      <c r="D220" t="s">
        <v>626</v>
      </c>
      <c r="E220">
        <v>0.33329999999999999</v>
      </c>
      <c r="F220" t="s">
        <v>9</v>
      </c>
      <c r="H220" s="21" t="s">
        <v>94</v>
      </c>
    </row>
    <row r="221" spans="1:8">
      <c r="A221" t="s">
        <v>317</v>
      </c>
      <c r="B221">
        <v>134956465</v>
      </c>
      <c r="C221">
        <v>134956603</v>
      </c>
      <c r="D221" t="s">
        <v>627</v>
      </c>
      <c r="E221" t="s">
        <v>12</v>
      </c>
      <c r="F221" t="s">
        <v>628</v>
      </c>
      <c r="H221" s="21" t="s">
        <v>95</v>
      </c>
    </row>
    <row r="222" spans="1:8">
      <c r="A222" t="s">
        <v>317</v>
      </c>
      <c r="B222">
        <v>134956832</v>
      </c>
      <c r="C222">
        <v>134956942</v>
      </c>
      <c r="D222" t="s">
        <v>629</v>
      </c>
      <c r="E222" t="s">
        <v>9</v>
      </c>
      <c r="F222" t="s">
        <v>629</v>
      </c>
      <c r="H222" s="21" t="s">
        <v>94</v>
      </c>
    </row>
    <row r="223" spans="1:8">
      <c r="A223" t="s">
        <v>317</v>
      </c>
      <c r="B223">
        <v>134970281</v>
      </c>
      <c r="C223">
        <v>134970282</v>
      </c>
      <c r="D223" t="s">
        <v>630</v>
      </c>
      <c r="E223">
        <v>0.66669999999999996</v>
      </c>
      <c r="F223" t="s">
        <v>12</v>
      </c>
      <c r="H223" s="21" t="s">
        <v>94</v>
      </c>
    </row>
    <row r="224" spans="1:8">
      <c r="A224" t="s">
        <v>317</v>
      </c>
      <c r="B224">
        <v>134970498</v>
      </c>
      <c r="C224">
        <v>134970499</v>
      </c>
      <c r="D224" t="s">
        <v>631</v>
      </c>
      <c r="E224">
        <v>0.33329999999999999</v>
      </c>
      <c r="F224" t="s">
        <v>9</v>
      </c>
      <c r="H224" s="21" t="s">
        <v>95</v>
      </c>
    </row>
    <row r="225" spans="1:14">
      <c r="A225" t="s">
        <v>317</v>
      </c>
      <c r="B225">
        <v>134977244</v>
      </c>
      <c r="C225">
        <v>134977517</v>
      </c>
      <c r="D225" t="s">
        <v>632</v>
      </c>
      <c r="E225" t="s">
        <v>12</v>
      </c>
      <c r="F225" t="s">
        <v>633</v>
      </c>
      <c r="H225" s="21" t="s">
        <v>95</v>
      </c>
    </row>
    <row r="226" spans="1:14">
      <c r="A226" t="s">
        <v>317</v>
      </c>
      <c r="B226">
        <v>134978750</v>
      </c>
      <c r="C226">
        <v>134978806</v>
      </c>
      <c r="D226" t="s">
        <v>634</v>
      </c>
      <c r="E226" t="s">
        <v>12</v>
      </c>
      <c r="F226" t="s">
        <v>635</v>
      </c>
      <c r="H226" s="21" t="s">
        <v>95</v>
      </c>
    </row>
    <row r="227" spans="1:14">
      <c r="A227" t="s">
        <v>317</v>
      </c>
      <c r="B227">
        <v>134979215</v>
      </c>
      <c r="C227">
        <v>134979280</v>
      </c>
      <c r="D227" t="s">
        <v>636</v>
      </c>
      <c r="E227" t="s">
        <v>11</v>
      </c>
      <c r="F227" t="s">
        <v>636</v>
      </c>
      <c r="H227" s="21" t="s">
        <v>95</v>
      </c>
      <c r="L227" t="s">
        <v>181</v>
      </c>
      <c r="M227" t="s">
        <v>182</v>
      </c>
      <c r="N227">
        <v>3</v>
      </c>
    </row>
    <row r="228" spans="1:14">
      <c r="A228" t="s">
        <v>317</v>
      </c>
      <c r="B228">
        <v>134981529</v>
      </c>
      <c r="C228">
        <v>134981711</v>
      </c>
      <c r="D228" t="s">
        <v>637</v>
      </c>
      <c r="E228" t="s">
        <v>9</v>
      </c>
      <c r="F228" t="s">
        <v>637</v>
      </c>
      <c r="H228" s="21" t="s">
        <v>94</v>
      </c>
    </row>
    <row r="229" spans="1:14">
      <c r="A229" t="s">
        <v>317</v>
      </c>
      <c r="B229">
        <v>134981561</v>
      </c>
      <c r="C229">
        <v>134981562</v>
      </c>
      <c r="D229" t="s">
        <v>638</v>
      </c>
      <c r="E229">
        <v>0.33329999999999999</v>
      </c>
      <c r="F229" t="s">
        <v>9</v>
      </c>
      <c r="H229" s="21" t="s">
        <v>94</v>
      </c>
      <c r="J229" t="s">
        <v>175</v>
      </c>
      <c r="K229">
        <v>19</v>
      </c>
      <c r="L229" s="5">
        <v>18</v>
      </c>
      <c r="M229" s="5">
        <v>15</v>
      </c>
      <c r="N229" s="5">
        <v>0</v>
      </c>
    </row>
    <row r="230" spans="1:14">
      <c r="A230" t="s">
        <v>317</v>
      </c>
      <c r="B230">
        <v>134981798</v>
      </c>
      <c r="C230">
        <v>134981799</v>
      </c>
      <c r="D230" t="s">
        <v>639</v>
      </c>
      <c r="E230">
        <v>0.33329999999999999</v>
      </c>
      <c r="F230" t="s">
        <v>11</v>
      </c>
      <c r="H230" s="21" t="s">
        <v>94</v>
      </c>
      <c r="J230" t="s">
        <v>176</v>
      </c>
      <c r="K230">
        <v>29</v>
      </c>
      <c r="L230" s="5">
        <v>21</v>
      </c>
      <c r="M230" s="5">
        <v>11</v>
      </c>
      <c r="N230" s="5">
        <v>0</v>
      </c>
    </row>
    <row r="232" spans="1:14">
      <c r="A232" t="s">
        <v>640</v>
      </c>
    </row>
    <row r="233" spans="1:14">
      <c r="A233" t="s">
        <v>167</v>
      </c>
      <c r="B233">
        <v>111721076</v>
      </c>
      <c r="C233">
        <v>111721524</v>
      </c>
      <c r="D233" t="s">
        <v>641</v>
      </c>
      <c r="E233" t="s">
        <v>12</v>
      </c>
      <c r="F233" t="s">
        <v>642</v>
      </c>
      <c r="H233" s="21" t="s">
        <v>95</v>
      </c>
    </row>
    <row r="234" spans="1:14">
      <c r="A234" t="s">
        <v>167</v>
      </c>
      <c r="B234">
        <v>111778302</v>
      </c>
      <c r="C234">
        <v>111778303</v>
      </c>
      <c r="D234" t="s">
        <v>643</v>
      </c>
      <c r="E234">
        <v>0.66669999999999996</v>
      </c>
      <c r="F234" t="s">
        <v>12</v>
      </c>
      <c r="H234" s="21" t="s">
        <v>95</v>
      </c>
    </row>
    <row r="235" spans="1:14">
      <c r="A235" t="s">
        <v>167</v>
      </c>
      <c r="B235">
        <v>111784176</v>
      </c>
      <c r="C235">
        <v>111784177</v>
      </c>
      <c r="D235" t="s">
        <v>644</v>
      </c>
      <c r="E235">
        <v>0.66669999999999996</v>
      </c>
      <c r="F235" t="s">
        <v>12</v>
      </c>
      <c r="H235" s="21" t="s">
        <v>95</v>
      </c>
    </row>
    <row r="236" spans="1:14">
      <c r="A236" t="s">
        <v>167</v>
      </c>
      <c r="B236">
        <v>111795409</v>
      </c>
      <c r="C236">
        <v>111795410</v>
      </c>
      <c r="D236" t="s">
        <v>645</v>
      </c>
      <c r="E236">
        <v>0.66669999999999996</v>
      </c>
      <c r="F236" t="s">
        <v>12</v>
      </c>
      <c r="H236" s="21" t="s">
        <v>95</v>
      </c>
    </row>
    <row r="237" spans="1:14">
      <c r="A237" t="s">
        <v>167</v>
      </c>
      <c r="B237">
        <v>111795828</v>
      </c>
      <c r="C237">
        <v>111795937</v>
      </c>
      <c r="D237" t="s">
        <v>646</v>
      </c>
      <c r="E237" t="s">
        <v>12</v>
      </c>
      <c r="F237" t="s">
        <v>647</v>
      </c>
      <c r="H237" s="21" t="s">
        <v>95</v>
      </c>
      <c r="L237" t="s">
        <v>181</v>
      </c>
      <c r="M237" t="s">
        <v>182</v>
      </c>
      <c r="N237">
        <v>3</v>
      </c>
    </row>
    <row r="238" spans="1:14">
      <c r="A238" t="s">
        <v>167</v>
      </c>
      <c r="B238">
        <v>111824123</v>
      </c>
      <c r="C238">
        <v>111824124</v>
      </c>
      <c r="D238" t="s">
        <v>648</v>
      </c>
      <c r="E238">
        <v>0.66669999999999996</v>
      </c>
      <c r="F238" t="s">
        <v>12</v>
      </c>
      <c r="H238" s="21" t="s">
        <v>95</v>
      </c>
    </row>
    <row r="239" spans="1:14">
      <c r="A239" t="s">
        <v>167</v>
      </c>
      <c r="B239">
        <v>111825130</v>
      </c>
      <c r="C239">
        <v>111825255</v>
      </c>
      <c r="D239" t="s">
        <v>649</v>
      </c>
      <c r="E239" t="s">
        <v>12</v>
      </c>
      <c r="F239" t="s">
        <v>650</v>
      </c>
      <c r="H239" s="21" t="s">
        <v>95</v>
      </c>
      <c r="J239" t="s">
        <v>175</v>
      </c>
      <c r="K239">
        <v>3</v>
      </c>
      <c r="L239" s="5">
        <v>3</v>
      </c>
      <c r="M239" s="5">
        <v>3</v>
      </c>
      <c r="N239" s="5">
        <v>0</v>
      </c>
    </row>
    <row r="240" spans="1:14">
      <c r="A240" t="s">
        <v>167</v>
      </c>
      <c r="B240">
        <v>111859755</v>
      </c>
      <c r="C240">
        <v>111859756</v>
      </c>
      <c r="D240" t="s">
        <v>651</v>
      </c>
      <c r="E240">
        <v>0.66669999999999996</v>
      </c>
      <c r="F240" t="s">
        <v>12</v>
      </c>
      <c r="H240" s="21" t="s">
        <v>95</v>
      </c>
      <c r="J240" t="s">
        <v>176</v>
      </c>
      <c r="K240">
        <v>6</v>
      </c>
      <c r="L240" s="5">
        <v>5</v>
      </c>
      <c r="M240" s="5">
        <v>5</v>
      </c>
      <c r="N240" s="5">
        <v>0</v>
      </c>
    </row>
  </sheetData>
  <mergeCells count="5">
    <mergeCell ref="E1:F1"/>
    <mergeCell ref="J1:K1"/>
    <mergeCell ref="L1:N1"/>
    <mergeCell ref="Q1:S1"/>
    <mergeCell ref="Q8:S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workbookViewId="0">
      <selection activeCell="O1" sqref="O1:U12"/>
    </sheetView>
  </sheetViews>
  <sheetFormatPr baseColWidth="10" defaultRowHeight="15" x14ac:dyDescent="0"/>
  <cols>
    <col min="4" max="4" width="22.83203125" customWidth="1"/>
    <col min="5" max="5" width="17.33203125" customWidth="1"/>
  </cols>
  <sheetData>
    <row r="1" spans="1:21">
      <c r="A1" t="s">
        <v>835</v>
      </c>
      <c r="E1" s="35"/>
      <c r="F1" s="35"/>
      <c r="H1" t="s">
        <v>178</v>
      </c>
      <c r="I1" t="s">
        <v>177</v>
      </c>
      <c r="J1" s="35" t="s">
        <v>179</v>
      </c>
      <c r="K1" s="35"/>
      <c r="L1" s="35" t="s">
        <v>180</v>
      </c>
      <c r="M1" s="35"/>
      <c r="N1" s="35"/>
      <c r="O1" s="7"/>
      <c r="P1" s="7"/>
      <c r="Q1" s="36" t="s">
        <v>180</v>
      </c>
      <c r="R1" s="36"/>
      <c r="S1" s="36"/>
    </row>
    <row r="2" spans="1:21">
      <c r="A2" t="s">
        <v>128</v>
      </c>
      <c r="B2">
        <v>30911734</v>
      </c>
      <c r="C2">
        <v>30911735</v>
      </c>
      <c r="D2" t="s">
        <v>836</v>
      </c>
      <c r="E2">
        <v>1</v>
      </c>
      <c r="F2" t="s">
        <v>13</v>
      </c>
      <c r="H2" t="s">
        <v>95</v>
      </c>
      <c r="L2" t="s">
        <v>181</v>
      </c>
      <c r="M2" t="s">
        <v>182</v>
      </c>
      <c r="N2">
        <v>3</v>
      </c>
      <c r="O2" s="7"/>
      <c r="P2" s="7" t="s">
        <v>30</v>
      </c>
      <c r="Q2" s="7"/>
      <c r="R2" s="7"/>
      <c r="S2" s="7"/>
      <c r="T2" s="7"/>
      <c r="U2" s="7"/>
    </row>
    <row r="3" spans="1:21">
      <c r="A3" t="s">
        <v>128</v>
      </c>
      <c r="B3">
        <v>30911734</v>
      </c>
      <c r="C3">
        <v>30911735</v>
      </c>
      <c r="D3" t="s">
        <v>837</v>
      </c>
      <c r="E3">
        <v>0.33329999999999999</v>
      </c>
      <c r="F3" t="s">
        <v>11</v>
      </c>
      <c r="H3" s="6" t="s">
        <v>95</v>
      </c>
      <c r="I3" t="s">
        <v>150</v>
      </c>
      <c r="O3" s="7"/>
      <c r="P3" s="7"/>
      <c r="Q3" s="7" t="s">
        <v>181</v>
      </c>
      <c r="R3" s="7" t="s">
        <v>182</v>
      </c>
      <c r="S3" s="7">
        <v>3</v>
      </c>
      <c r="T3" s="7"/>
      <c r="U3" s="7" t="s">
        <v>31</v>
      </c>
    </row>
    <row r="4" spans="1:21">
      <c r="A4" t="s">
        <v>128</v>
      </c>
      <c r="B4">
        <v>30929506</v>
      </c>
      <c r="C4">
        <v>30930021</v>
      </c>
      <c r="D4" t="s">
        <v>838</v>
      </c>
      <c r="E4" t="s">
        <v>13</v>
      </c>
      <c r="F4" t="s">
        <v>839</v>
      </c>
      <c r="H4" t="s">
        <v>95</v>
      </c>
      <c r="J4" t="s">
        <v>175</v>
      </c>
      <c r="K4">
        <v>3</v>
      </c>
      <c r="L4" s="5">
        <v>3</v>
      </c>
      <c r="M4" s="5">
        <v>3</v>
      </c>
      <c r="N4" s="5">
        <v>3</v>
      </c>
      <c r="O4" s="7" t="s">
        <v>175</v>
      </c>
      <c r="P4" s="8">
        <v>65</v>
      </c>
      <c r="Q4" s="8">
        <v>59</v>
      </c>
      <c r="R4" s="8">
        <v>53</v>
      </c>
      <c r="S4" s="8">
        <v>17</v>
      </c>
      <c r="T4" s="7"/>
      <c r="U4" s="7"/>
    </row>
    <row r="5" spans="1:21">
      <c r="A5" t="s">
        <v>128</v>
      </c>
      <c r="B5">
        <v>30932334</v>
      </c>
      <c r="C5">
        <v>30932335</v>
      </c>
      <c r="D5" t="s">
        <v>840</v>
      </c>
      <c r="E5">
        <v>1</v>
      </c>
      <c r="F5" t="s">
        <v>13</v>
      </c>
      <c r="H5" t="s">
        <v>95</v>
      </c>
      <c r="J5" t="s">
        <v>176</v>
      </c>
      <c r="K5">
        <v>10</v>
      </c>
      <c r="L5" s="5">
        <v>10</v>
      </c>
      <c r="M5" s="5">
        <v>9</v>
      </c>
      <c r="N5" s="5">
        <v>8</v>
      </c>
      <c r="O5" s="7" t="s">
        <v>176</v>
      </c>
      <c r="P5" s="8">
        <v>99</v>
      </c>
      <c r="Q5" s="8">
        <v>91</v>
      </c>
      <c r="R5" s="8">
        <v>76</v>
      </c>
      <c r="S5" s="8">
        <v>34</v>
      </c>
      <c r="T5" s="7"/>
      <c r="U5" s="7"/>
    </row>
    <row r="6" spans="1:21">
      <c r="A6" t="s">
        <v>128</v>
      </c>
      <c r="B6">
        <v>30963644</v>
      </c>
      <c r="C6">
        <v>30963645</v>
      </c>
      <c r="D6" t="s">
        <v>841</v>
      </c>
      <c r="E6">
        <v>0.33329999999999999</v>
      </c>
      <c r="F6" t="s">
        <v>9</v>
      </c>
      <c r="H6" t="s">
        <v>95</v>
      </c>
      <c r="O6" s="7"/>
      <c r="P6" s="7"/>
      <c r="Q6" s="33">
        <f>Q4/$P4</f>
        <v>0.90769230769230769</v>
      </c>
      <c r="R6" s="33">
        <f t="shared" ref="R6:S7" si="0">R4/$P4</f>
        <v>0.81538461538461537</v>
      </c>
      <c r="S6" s="33">
        <f t="shared" si="0"/>
        <v>0.26153846153846155</v>
      </c>
      <c r="T6" s="7"/>
      <c r="U6" s="7">
        <v>0.86</v>
      </c>
    </row>
    <row r="7" spans="1:21">
      <c r="A7" t="s">
        <v>128</v>
      </c>
      <c r="B7">
        <v>30963670</v>
      </c>
      <c r="C7">
        <v>30963671</v>
      </c>
      <c r="D7" t="s">
        <v>842</v>
      </c>
      <c r="E7">
        <v>0.33329999999999999</v>
      </c>
      <c r="F7" t="s">
        <v>9</v>
      </c>
      <c r="H7" t="s">
        <v>94</v>
      </c>
      <c r="O7" s="7"/>
      <c r="P7" s="7"/>
      <c r="Q7" s="33">
        <f>Q5/$P5</f>
        <v>0.91919191919191923</v>
      </c>
      <c r="R7" s="33">
        <f t="shared" si="0"/>
        <v>0.76767676767676762</v>
      </c>
      <c r="S7" s="33">
        <f t="shared" si="0"/>
        <v>0.34343434343434343</v>
      </c>
      <c r="T7" s="7"/>
      <c r="U7" s="7"/>
    </row>
    <row r="8" spans="1:21">
      <c r="A8" t="s">
        <v>128</v>
      </c>
      <c r="B8">
        <v>30979820</v>
      </c>
      <c r="C8">
        <v>30979821</v>
      </c>
      <c r="D8" t="s">
        <v>843</v>
      </c>
      <c r="E8">
        <v>1</v>
      </c>
      <c r="F8" t="s">
        <v>13</v>
      </c>
      <c r="H8" t="s">
        <v>95</v>
      </c>
      <c r="O8" s="7"/>
      <c r="P8" s="7"/>
      <c r="Q8" s="36" t="s">
        <v>187</v>
      </c>
      <c r="R8" s="36"/>
      <c r="S8" s="36"/>
      <c r="T8" s="7"/>
      <c r="U8" s="7"/>
    </row>
    <row r="9" spans="1:21">
      <c r="A9" t="s">
        <v>128</v>
      </c>
      <c r="B9">
        <v>30980874</v>
      </c>
      <c r="C9">
        <v>30980875</v>
      </c>
      <c r="D9" t="s">
        <v>844</v>
      </c>
      <c r="E9">
        <v>1</v>
      </c>
      <c r="F9" t="s">
        <v>13</v>
      </c>
      <c r="H9" t="s">
        <v>95</v>
      </c>
      <c r="O9" s="7" t="s">
        <v>175</v>
      </c>
      <c r="P9" s="7"/>
      <c r="Q9" s="22" t="s">
        <v>1081</v>
      </c>
      <c r="R9" s="7" t="s">
        <v>1082</v>
      </c>
      <c r="S9" s="7" t="s">
        <v>1083</v>
      </c>
      <c r="T9" s="7"/>
      <c r="U9" s="7">
        <v>0.17</v>
      </c>
    </row>
    <row r="10" spans="1:21">
      <c r="A10" t="s">
        <v>128</v>
      </c>
      <c r="B10">
        <v>30986609</v>
      </c>
      <c r="C10">
        <v>30986610</v>
      </c>
      <c r="D10" t="s">
        <v>845</v>
      </c>
      <c r="E10">
        <v>1</v>
      </c>
      <c r="F10" t="s">
        <v>13</v>
      </c>
      <c r="H10" t="s">
        <v>95</v>
      </c>
      <c r="O10" s="7" t="s">
        <v>176</v>
      </c>
      <c r="P10" s="7"/>
      <c r="Q10" s="7" t="s">
        <v>1078</v>
      </c>
      <c r="R10" s="7" t="s">
        <v>1079</v>
      </c>
      <c r="S10" s="7" t="s">
        <v>1080</v>
      </c>
      <c r="T10" s="7"/>
      <c r="U10" s="7"/>
    </row>
    <row r="11" spans="1:21">
      <c r="A11" t="s">
        <v>128</v>
      </c>
      <c r="B11">
        <v>30997800</v>
      </c>
      <c r="C11">
        <v>30998101</v>
      </c>
      <c r="D11" t="s">
        <v>834</v>
      </c>
      <c r="E11" t="s">
        <v>13</v>
      </c>
      <c r="F11" t="s">
        <v>846</v>
      </c>
      <c r="H11" t="s">
        <v>95</v>
      </c>
      <c r="O11" s="7"/>
      <c r="P11" s="7"/>
      <c r="Q11" s="33">
        <f>1-59/63</f>
        <v>6.3492063492063489E-2</v>
      </c>
      <c r="R11" s="33">
        <f>1-53/56</f>
        <v>5.3571428571428603E-2</v>
      </c>
      <c r="S11" s="33">
        <f>1-17/19</f>
        <v>0.10526315789473684</v>
      </c>
      <c r="T11" s="7"/>
      <c r="U11" s="7"/>
    </row>
    <row r="12" spans="1:21">
      <c r="A12" t="s">
        <v>128</v>
      </c>
      <c r="B12">
        <v>31000256</v>
      </c>
      <c r="C12">
        <v>31000257</v>
      </c>
      <c r="D12" t="s">
        <v>847</v>
      </c>
      <c r="E12">
        <v>1</v>
      </c>
      <c r="F12" t="s">
        <v>13</v>
      </c>
      <c r="H12" t="s">
        <v>95</v>
      </c>
      <c r="O12" s="7"/>
      <c r="P12" s="7"/>
      <c r="Q12" s="33">
        <f>1-91/106</f>
        <v>0.14150943396226412</v>
      </c>
      <c r="R12" s="33">
        <f>1-76/83</f>
        <v>8.4337349397590411E-2</v>
      </c>
      <c r="S12" s="33">
        <f>1-34/38</f>
        <v>0.10526315789473684</v>
      </c>
      <c r="T12" s="7"/>
      <c r="U12" s="7"/>
    </row>
    <row r="13" spans="1:21">
      <c r="A13" t="s">
        <v>128</v>
      </c>
      <c r="B13">
        <v>31013722</v>
      </c>
      <c r="C13">
        <v>31013776</v>
      </c>
      <c r="D13" t="s">
        <v>848</v>
      </c>
      <c r="E13" t="s">
        <v>13</v>
      </c>
      <c r="F13" t="s">
        <v>849</v>
      </c>
      <c r="H13" t="s">
        <v>95</v>
      </c>
    </row>
    <row r="14" spans="1:21">
      <c r="A14" t="s">
        <v>128</v>
      </c>
      <c r="B14">
        <v>31014899</v>
      </c>
      <c r="C14">
        <v>31014900</v>
      </c>
      <c r="D14" t="s">
        <v>850</v>
      </c>
      <c r="E14">
        <v>1</v>
      </c>
      <c r="F14" t="s">
        <v>13</v>
      </c>
      <c r="H14" t="s">
        <v>95</v>
      </c>
    </row>
    <row r="15" spans="1:21">
      <c r="A15" t="s">
        <v>128</v>
      </c>
      <c r="B15">
        <v>31031588</v>
      </c>
      <c r="C15">
        <v>31031589</v>
      </c>
      <c r="D15" t="s">
        <v>851</v>
      </c>
      <c r="E15">
        <v>0.66669999999999996</v>
      </c>
      <c r="F15" t="s">
        <v>12</v>
      </c>
      <c r="H15" t="s">
        <v>95</v>
      </c>
    </row>
    <row r="16" spans="1:21">
      <c r="A16" t="s">
        <v>128</v>
      </c>
      <c r="B16">
        <v>31038990</v>
      </c>
      <c r="C16">
        <v>31038991</v>
      </c>
      <c r="D16" t="s">
        <v>852</v>
      </c>
      <c r="E16">
        <v>1</v>
      </c>
      <c r="F16" t="s">
        <v>13</v>
      </c>
      <c r="H16" t="s">
        <v>95</v>
      </c>
    </row>
    <row r="18" spans="1:9">
      <c r="A18" t="s">
        <v>920</v>
      </c>
    </row>
    <row r="19" spans="1:9">
      <c r="A19" t="s">
        <v>245</v>
      </c>
      <c r="B19">
        <v>31803410</v>
      </c>
      <c r="C19">
        <v>31803411</v>
      </c>
      <c r="D19" t="s">
        <v>853</v>
      </c>
      <c r="E19">
        <v>1</v>
      </c>
      <c r="F19" t="s">
        <v>13</v>
      </c>
      <c r="H19" t="s">
        <v>95</v>
      </c>
    </row>
    <row r="20" spans="1:9">
      <c r="A20" t="s">
        <v>245</v>
      </c>
      <c r="B20">
        <v>31818650</v>
      </c>
      <c r="C20">
        <v>31818651</v>
      </c>
      <c r="D20" t="s">
        <v>854</v>
      </c>
      <c r="E20">
        <v>0.33329999999999999</v>
      </c>
      <c r="F20" t="s">
        <v>9</v>
      </c>
      <c r="H20" t="s">
        <v>94</v>
      </c>
    </row>
    <row r="21" spans="1:9">
      <c r="A21" t="s">
        <v>245</v>
      </c>
      <c r="B21">
        <v>31818669</v>
      </c>
      <c r="C21">
        <v>31818670</v>
      </c>
      <c r="D21" t="s">
        <v>855</v>
      </c>
      <c r="E21">
        <v>1</v>
      </c>
      <c r="F21" t="s">
        <v>13</v>
      </c>
      <c r="H21" t="s">
        <v>95</v>
      </c>
    </row>
    <row r="22" spans="1:9">
      <c r="A22" t="s">
        <v>245</v>
      </c>
      <c r="B22">
        <v>31825167</v>
      </c>
      <c r="C22">
        <v>31826369</v>
      </c>
      <c r="D22" t="s">
        <v>856</v>
      </c>
      <c r="E22" t="s">
        <v>13</v>
      </c>
      <c r="F22" t="s">
        <v>857</v>
      </c>
      <c r="H22" t="s">
        <v>95</v>
      </c>
    </row>
    <row r="23" spans="1:9">
      <c r="A23" t="s">
        <v>245</v>
      </c>
      <c r="B23">
        <v>31833029</v>
      </c>
      <c r="C23">
        <v>31833030</v>
      </c>
      <c r="D23" t="s">
        <v>858</v>
      </c>
      <c r="E23">
        <v>1</v>
      </c>
      <c r="F23" t="s">
        <v>13</v>
      </c>
      <c r="H23" t="s">
        <v>95</v>
      </c>
    </row>
    <row r="24" spans="1:9">
      <c r="A24" t="s">
        <v>245</v>
      </c>
      <c r="B24">
        <v>31835169</v>
      </c>
      <c r="C24">
        <v>31835279</v>
      </c>
      <c r="D24" t="s">
        <v>859</v>
      </c>
      <c r="E24" t="s">
        <v>13</v>
      </c>
      <c r="F24" t="s">
        <v>860</v>
      </c>
      <c r="H24" t="s">
        <v>95</v>
      </c>
    </row>
    <row r="25" spans="1:9">
      <c r="A25" t="s">
        <v>245</v>
      </c>
      <c r="B25">
        <v>31854922</v>
      </c>
      <c r="C25">
        <v>31856077</v>
      </c>
      <c r="D25" t="s">
        <v>861</v>
      </c>
      <c r="E25" t="s">
        <v>16</v>
      </c>
      <c r="F25" t="s">
        <v>861</v>
      </c>
      <c r="H25" s="6" t="s">
        <v>94</v>
      </c>
      <c r="I25" t="s">
        <v>921</v>
      </c>
    </row>
    <row r="26" spans="1:9">
      <c r="A26" t="s">
        <v>245</v>
      </c>
      <c r="B26">
        <v>31854969</v>
      </c>
      <c r="C26">
        <v>31855229</v>
      </c>
      <c r="D26" t="s">
        <v>862</v>
      </c>
      <c r="E26" t="s">
        <v>12</v>
      </c>
      <c r="F26" t="s">
        <v>863</v>
      </c>
      <c r="H26" t="s">
        <v>95</v>
      </c>
    </row>
    <row r="27" spans="1:9">
      <c r="A27" t="s">
        <v>245</v>
      </c>
      <c r="B27">
        <v>31855422</v>
      </c>
      <c r="C27">
        <v>31855601</v>
      </c>
      <c r="D27" t="s">
        <v>864</v>
      </c>
      <c r="E27" t="s">
        <v>11</v>
      </c>
      <c r="F27" t="s">
        <v>864</v>
      </c>
      <c r="H27" t="s">
        <v>95</v>
      </c>
    </row>
    <row r="28" spans="1:9">
      <c r="A28" t="s">
        <v>245</v>
      </c>
      <c r="B28">
        <v>31855699</v>
      </c>
      <c r="C28">
        <v>31855700</v>
      </c>
      <c r="D28" t="s">
        <v>865</v>
      </c>
      <c r="E28">
        <v>0.33329999999999999</v>
      </c>
      <c r="F28" t="s">
        <v>11</v>
      </c>
      <c r="H28" t="s">
        <v>95</v>
      </c>
    </row>
    <row r="29" spans="1:9">
      <c r="A29" t="s">
        <v>245</v>
      </c>
      <c r="B29">
        <v>31855737</v>
      </c>
      <c r="C29">
        <v>31856076</v>
      </c>
      <c r="D29" t="s">
        <v>866</v>
      </c>
      <c r="E29" t="s">
        <v>11</v>
      </c>
      <c r="F29" t="s">
        <v>866</v>
      </c>
      <c r="H29" t="s">
        <v>95</v>
      </c>
    </row>
    <row r="30" spans="1:9">
      <c r="A30" t="s">
        <v>245</v>
      </c>
      <c r="B30">
        <v>31860507</v>
      </c>
      <c r="C30">
        <v>31860508</v>
      </c>
      <c r="D30" t="s">
        <v>867</v>
      </c>
      <c r="E30">
        <v>1</v>
      </c>
      <c r="F30" t="s">
        <v>13</v>
      </c>
      <c r="H30" t="s">
        <v>95</v>
      </c>
    </row>
    <row r="31" spans="1:9">
      <c r="A31" t="s">
        <v>245</v>
      </c>
      <c r="B31">
        <v>31862675</v>
      </c>
      <c r="C31">
        <v>31862676</v>
      </c>
      <c r="D31" t="s">
        <v>868</v>
      </c>
      <c r="E31">
        <v>0.66669999999999996</v>
      </c>
      <c r="F31" t="s">
        <v>12</v>
      </c>
      <c r="H31" t="s">
        <v>95</v>
      </c>
    </row>
    <row r="32" spans="1:9">
      <c r="A32" t="s">
        <v>245</v>
      </c>
      <c r="B32">
        <v>31870460</v>
      </c>
      <c r="C32">
        <v>31870461</v>
      </c>
      <c r="D32" t="s">
        <v>869</v>
      </c>
      <c r="E32">
        <v>1</v>
      </c>
      <c r="F32" t="s">
        <v>13</v>
      </c>
      <c r="H32" t="s">
        <v>95</v>
      </c>
    </row>
    <row r="33" spans="1:9">
      <c r="A33" t="s">
        <v>245</v>
      </c>
      <c r="B33">
        <v>31872912</v>
      </c>
      <c r="C33">
        <v>31872913</v>
      </c>
      <c r="D33" t="s">
        <v>870</v>
      </c>
      <c r="E33">
        <v>1</v>
      </c>
      <c r="F33" t="s">
        <v>13</v>
      </c>
      <c r="H33" t="s">
        <v>95</v>
      </c>
    </row>
    <row r="34" spans="1:9">
      <c r="A34" t="s">
        <v>245</v>
      </c>
      <c r="B34">
        <v>31873253</v>
      </c>
      <c r="C34">
        <v>31873254</v>
      </c>
      <c r="D34" t="s">
        <v>871</v>
      </c>
      <c r="E34">
        <v>1</v>
      </c>
      <c r="F34" t="s">
        <v>13</v>
      </c>
      <c r="H34" t="s">
        <v>95</v>
      </c>
    </row>
    <row r="35" spans="1:9">
      <c r="A35" t="s">
        <v>245</v>
      </c>
      <c r="B35">
        <v>31875998</v>
      </c>
      <c r="C35">
        <v>31875999</v>
      </c>
      <c r="D35" t="s">
        <v>872</v>
      </c>
      <c r="E35">
        <v>1</v>
      </c>
      <c r="F35" t="s">
        <v>13</v>
      </c>
      <c r="H35" t="s">
        <v>95</v>
      </c>
    </row>
    <row r="36" spans="1:9">
      <c r="A36" t="s">
        <v>245</v>
      </c>
      <c r="B36">
        <v>31880833</v>
      </c>
      <c r="C36">
        <v>31880834</v>
      </c>
      <c r="D36" t="s">
        <v>873</v>
      </c>
      <c r="E36">
        <v>1</v>
      </c>
      <c r="F36" t="s">
        <v>13</v>
      </c>
      <c r="H36" t="s">
        <v>95</v>
      </c>
    </row>
    <row r="37" spans="1:9">
      <c r="A37" t="s">
        <v>245</v>
      </c>
      <c r="B37">
        <v>31889096</v>
      </c>
      <c r="C37">
        <v>31889097</v>
      </c>
      <c r="D37" t="s">
        <v>874</v>
      </c>
      <c r="E37">
        <v>1</v>
      </c>
      <c r="F37" t="s">
        <v>13</v>
      </c>
      <c r="H37" t="s">
        <v>95</v>
      </c>
    </row>
    <row r="38" spans="1:9">
      <c r="A38" t="s">
        <v>245</v>
      </c>
      <c r="B38">
        <v>31890569</v>
      </c>
      <c r="C38">
        <v>31890938</v>
      </c>
      <c r="D38" t="s">
        <v>875</v>
      </c>
      <c r="E38" t="s">
        <v>13</v>
      </c>
      <c r="F38" t="s">
        <v>876</v>
      </c>
      <c r="H38" t="s">
        <v>95</v>
      </c>
    </row>
    <row r="39" spans="1:9">
      <c r="A39" t="s">
        <v>245</v>
      </c>
      <c r="B39">
        <v>31894380</v>
      </c>
      <c r="C39">
        <v>31894381</v>
      </c>
      <c r="D39" t="s">
        <v>877</v>
      </c>
      <c r="E39">
        <v>1</v>
      </c>
      <c r="F39" t="s">
        <v>13</v>
      </c>
      <c r="H39" t="s">
        <v>95</v>
      </c>
    </row>
    <row r="40" spans="1:9">
      <c r="A40" t="s">
        <v>245</v>
      </c>
      <c r="B40">
        <v>31894384</v>
      </c>
      <c r="C40">
        <v>31894385</v>
      </c>
      <c r="D40" t="s">
        <v>878</v>
      </c>
      <c r="E40">
        <v>0.33329999999999999</v>
      </c>
      <c r="F40" t="s">
        <v>9</v>
      </c>
      <c r="H40" s="6" t="s">
        <v>94</v>
      </c>
      <c r="I40" t="s">
        <v>96</v>
      </c>
    </row>
    <row r="41" spans="1:9">
      <c r="A41" t="s">
        <v>245</v>
      </c>
      <c r="B41">
        <v>31894496</v>
      </c>
      <c r="C41">
        <v>31894497</v>
      </c>
      <c r="D41" t="s">
        <v>879</v>
      </c>
      <c r="E41">
        <v>0.66669999999999996</v>
      </c>
      <c r="F41" t="s">
        <v>12</v>
      </c>
      <c r="H41" t="s">
        <v>95</v>
      </c>
    </row>
    <row r="42" spans="1:9">
      <c r="A42" t="s">
        <v>245</v>
      </c>
      <c r="B42">
        <v>31895950</v>
      </c>
      <c r="C42">
        <v>31895951</v>
      </c>
      <c r="D42" t="s">
        <v>880</v>
      </c>
      <c r="E42">
        <v>1</v>
      </c>
      <c r="F42" t="s">
        <v>13</v>
      </c>
      <c r="H42" t="s">
        <v>95</v>
      </c>
    </row>
    <row r="43" spans="1:9">
      <c r="A43" t="s">
        <v>245</v>
      </c>
      <c r="B43">
        <v>31896528</v>
      </c>
      <c r="C43">
        <v>31896529</v>
      </c>
      <c r="D43" t="s">
        <v>881</v>
      </c>
      <c r="E43">
        <v>1</v>
      </c>
      <c r="F43" t="s">
        <v>13</v>
      </c>
      <c r="H43" t="s">
        <v>95</v>
      </c>
    </row>
    <row r="44" spans="1:9">
      <c r="A44" t="s">
        <v>245</v>
      </c>
      <c r="B44">
        <v>31905565</v>
      </c>
      <c r="C44">
        <v>31905566</v>
      </c>
      <c r="D44" t="s">
        <v>882</v>
      </c>
      <c r="E44">
        <v>1</v>
      </c>
      <c r="F44" t="s">
        <v>13</v>
      </c>
      <c r="H44" t="s">
        <v>95</v>
      </c>
    </row>
    <row r="45" spans="1:9">
      <c r="A45" t="s">
        <v>245</v>
      </c>
      <c r="B45">
        <v>31910895</v>
      </c>
      <c r="C45">
        <v>31910896</v>
      </c>
      <c r="D45" t="s">
        <v>883</v>
      </c>
      <c r="E45">
        <v>1</v>
      </c>
      <c r="F45" t="s">
        <v>13</v>
      </c>
      <c r="H45" t="s">
        <v>95</v>
      </c>
    </row>
    <row r="46" spans="1:9">
      <c r="A46" t="s">
        <v>245</v>
      </c>
      <c r="B46">
        <v>31912945</v>
      </c>
      <c r="C46">
        <v>31913269</v>
      </c>
      <c r="D46" t="s">
        <v>884</v>
      </c>
      <c r="E46" t="s">
        <v>13</v>
      </c>
      <c r="F46" t="s">
        <v>885</v>
      </c>
      <c r="H46" t="s">
        <v>94</v>
      </c>
    </row>
    <row r="47" spans="1:9">
      <c r="A47" t="s">
        <v>245</v>
      </c>
      <c r="B47">
        <v>31913639</v>
      </c>
      <c r="C47">
        <v>31913781</v>
      </c>
      <c r="D47" t="s">
        <v>886</v>
      </c>
      <c r="E47" t="s">
        <v>13</v>
      </c>
      <c r="F47" t="s">
        <v>887</v>
      </c>
      <c r="H47" t="s">
        <v>94</v>
      </c>
    </row>
    <row r="48" spans="1:9">
      <c r="A48" t="s">
        <v>245</v>
      </c>
      <c r="B48">
        <v>31916583</v>
      </c>
      <c r="C48">
        <v>31916584</v>
      </c>
      <c r="D48" t="s">
        <v>888</v>
      </c>
      <c r="E48">
        <v>1</v>
      </c>
      <c r="F48" t="s">
        <v>13</v>
      </c>
      <c r="H48" t="s">
        <v>95</v>
      </c>
    </row>
    <row r="49" spans="1:14">
      <c r="A49" t="s">
        <v>245</v>
      </c>
      <c r="B49">
        <v>31919294</v>
      </c>
      <c r="C49">
        <v>31919295</v>
      </c>
      <c r="D49" t="s">
        <v>889</v>
      </c>
      <c r="E49">
        <v>1</v>
      </c>
      <c r="F49" t="s">
        <v>13</v>
      </c>
      <c r="H49" t="s">
        <v>95</v>
      </c>
    </row>
    <row r="50" spans="1:14">
      <c r="A50" t="s">
        <v>245</v>
      </c>
      <c r="B50">
        <v>31920945</v>
      </c>
      <c r="C50">
        <v>31925272</v>
      </c>
      <c r="D50" t="s">
        <v>890</v>
      </c>
      <c r="E50" t="s">
        <v>14</v>
      </c>
      <c r="F50" t="s">
        <v>891</v>
      </c>
      <c r="H50" t="s">
        <v>95</v>
      </c>
    </row>
    <row r="51" spans="1:14">
      <c r="A51" t="s">
        <v>245</v>
      </c>
      <c r="B51">
        <v>31928367</v>
      </c>
      <c r="C51">
        <v>31928368</v>
      </c>
      <c r="D51" t="s">
        <v>892</v>
      </c>
      <c r="E51">
        <v>0.66669999999999996</v>
      </c>
      <c r="F51" t="s">
        <v>12</v>
      </c>
      <c r="H51" t="s">
        <v>95</v>
      </c>
    </row>
    <row r="52" spans="1:14">
      <c r="A52" t="s">
        <v>245</v>
      </c>
      <c r="B52">
        <v>31928849</v>
      </c>
      <c r="C52">
        <v>31928850</v>
      </c>
      <c r="D52" t="s">
        <v>893</v>
      </c>
      <c r="E52">
        <v>1</v>
      </c>
      <c r="F52" t="s">
        <v>13</v>
      </c>
      <c r="H52" t="s">
        <v>95</v>
      </c>
      <c r="L52" t="s">
        <v>181</v>
      </c>
      <c r="M52" t="s">
        <v>182</v>
      </c>
      <c r="N52">
        <v>3</v>
      </c>
    </row>
    <row r="53" spans="1:14">
      <c r="A53" t="s">
        <v>245</v>
      </c>
      <c r="B53">
        <v>31930472</v>
      </c>
      <c r="C53">
        <v>31930473</v>
      </c>
      <c r="D53" t="s">
        <v>894</v>
      </c>
      <c r="E53">
        <v>0.33329999999999999</v>
      </c>
      <c r="F53" t="s">
        <v>11</v>
      </c>
      <c r="H53" t="s">
        <v>95</v>
      </c>
    </row>
    <row r="54" spans="1:14">
      <c r="A54" t="s">
        <v>245</v>
      </c>
      <c r="B54">
        <v>31930880</v>
      </c>
      <c r="C54">
        <v>31930881</v>
      </c>
      <c r="D54" t="s">
        <v>895</v>
      </c>
      <c r="E54">
        <v>1</v>
      </c>
      <c r="F54" t="s">
        <v>13</v>
      </c>
      <c r="H54" t="s">
        <v>95</v>
      </c>
      <c r="J54" t="s">
        <v>175</v>
      </c>
      <c r="K54">
        <v>18</v>
      </c>
      <c r="L54" s="5">
        <v>16</v>
      </c>
      <c r="M54" s="5">
        <v>13</v>
      </c>
      <c r="N54" s="5">
        <v>7</v>
      </c>
    </row>
    <row r="55" spans="1:14">
      <c r="A55" t="s">
        <v>245</v>
      </c>
      <c r="B55">
        <v>31932888</v>
      </c>
      <c r="C55">
        <v>31932967</v>
      </c>
      <c r="D55" t="s">
        <v>896</v>
      </c>
      <c r="E55" t="s">
        <v>14</v>
      </c>
      <c r="F55" t="s">
        <v>897</v>
      </c>
      <c r="H55" t="s">
        <v>95</v>
      </c>
      <c r="J55" t="s">
        <v>176</v>
      </c>
      <c r="K55">
        <v>30</v>
      </c>
      <c r="L55" s="5">
        <v>30</v>
      </c>
      <c r="M55" s="5">
        <v>27</v>
      </c>
      <c r="N55" s="5">
        <v>21</v>
      </c>
    </row>
    <row r="56" spans="1:14">
      <c r="A56" t="s">
        <v>245</v>
      </c>
      <c r="B56">
        <v>31933090</v>
      </c>
      <c r="C56">
        <v>31933151</v>
      </c>
      <c r="D56" t="s">
        <v>898</v>
      </c>
      <c r="E56" t="s">
        <v>11</v>
      </c>
      <c r="F56" t="s">
        <v>898</v>
      </c>
      <c r="H56" t="s">
        <v>95</v>
      </c>
    </row>
    <row r="57" spans="1:14">
      <c r="A57" t="s">
        <v>245</v>
      </c>
      <c r="B57">
        <v>31933495</v>
      </c>
      <c r="C57">
        <v>31934099</v>
      </c>
      <c r="D57" t="s">
        <v>899</v>
      </c>
      <c r="E57" t="s">
        <v>12</v>
      </c>
      <c r="F57" t="s">
        <v>900</v>
      </c>
      <c r="H57" t="s">
        <v>95</v>
      </c>
    </row>
    <row r="58" spans="1:14">
      <c r="A58" t="s">
        <v>245</v>
      </c>
      <c r="B58">
        <v>31933815</v>
      </c>
      <c r="C58">
        <v>31934116</v>
      </c>
      <c r="D58" t="s">
        <v>901</v>
      </c>
      <c r="E58" t="s">
        <v>16</v>
      </c>
      <c r="F58" t="s">
        <v>901</v>
      </c>
      <c r="H58" s="6" t="s">
        <v>95</v>
      </c>
      <c r="I58" t="s">
        <v>96</v>
      </c>
    </row>
    <row r="59" spans="1:14">
      <c r="A59" t="s">
        <v>245</v>
      </c>
      <c r="B59">
        <v>31934340</v>
      </c>
      <c r="C59">
        <v>31934677</v>
      </c>
      <c r="D59" t="s">
        <v>902</v>
      </c>
      <c r="E59" t="s">
        <v>14</v>
      </c>
      <c r="F59" t="s">
        <v>903</v>
      </c>
      <c r="H59" t="s">
        <v>95</v>
      </c>
    </row>
    <row r="60" spans="1:14">
      <c r="A60" t="s">
        <v>245</v>
      </c>
      <c r="B60">
        <v>31936740</v>
      </c>
      <c r="C60">
        <v>31936741</v>
      </c>
      <c r="D60" t="s">
        <v>904</v>
      </c>
      <c r="E60">
        <v>1</v>
      </c>
      <c r="F60" t="s">
        <v>13</v>
      </c>
      <c r="H60" t="s">
        <v>95</v>
      </c>
    </row>
    <row r="61" spans="1:14">
      <c r="A61" t="s">
        <v>245</v>
      </c>
      <c r="B61">
        <v>31942949</v>
      </c>
      <c r="C61">
        <v>31942950</v>
      </c>
      <c r="D61" t="s">
        <v>905</v>
      </c>
      <c r="E61">
        <v>1</v>
      </c>
      <c r="F61" t="s">
        <v>13</v>
      </c>
      <c r="H61" t="s">
        <v>95</v>
      </c>
    </row>
    <row r="62" spans="1:14">
      <c r="A62" t="s">
        <v>245</v>
      </c>
      <c r="B62">
        <v>31950765</v>
      </c>
      <c r="C62">
        <v>31951070</v>
      </c>
      <c r="D62" t="s">
        <v>906</v>
      </c>
      <c r="E62" t="s">
        <v>13</v>
      </c>
      <c r="F62" t="s">
        <v>907</v>
      </c>
      <c r="H62" t="s">
        <v>95</v>
      </c>
    </row>
    <row r="63" spans="1:14">
      <c r="A63" t="s">
        <v>245</v>
      </c>
      <c r="B63">
        <v>31956165</v>
      </c>
      <c r="C63">
        <v>31956279</v>
      </c>
      <c r="D63" t="s">
        <v>908</v>
      </c>
      <c r="E63" t="s">
        <v>13</v>
      </c>
      <c r="F63" t="s">
        <v>909</v>
      </c>
      <c r="H63" t="s">
        <v>95</v>
      </c>
    </row>
    <row r="64" spans="1:14">
      <c r="A64" t="s">
        <v>245</v>
      </c>
      <c r="B64">
        <v>31958163</v>
      </c>
      <c r="C64">
        <v>31958830</v>
      </c>
      <c r="D64" t="s">
        <v>910</v>
      </c>
      <c r="E64" t="s">
        <v>13</v>
      </c>
      <c r="F64" t="s">
        <v>911</v>
      </c>
      <c r="H64" t="s">
        <v>95</v>
      </c>
    </row>
    <row r="65" spans="1:8">
      <c r="A65" t="s">
        <v>245</v>
      </c>
      <c r="B65">
        <v>31960368</v>
      </c>
      <c r="C65">
        <v>31960734</v>
      </c>
      <c r="D65" t="s">
        <v>912</v>
      </c>
      <c r="E65" t="s">
        <v>13</v>
      </c>
      <c r="F65" t="s">
        <v>913</v>
      </c>
      <c r="H65" t="s">
        <v>95</v>
      </c>
    </row>
    <row r="66" spans="1:8">
      <c r="A66" t="s">
        <v>245</v>
      </c>
      <c r="B66">
        <v>31966798</v>
      </c>
      <c r="C66">
        <v>31966799</v>
      </c>
      <c r="D66" t="s">
        <v>914</v>
      </c>
      <c r="E66">
        <v>0.66669999999999996</v>
      </c>
      <c r="F66" t="s">
        <v>12</v>
      </c>
      <c r="H66" t="s">
        <v>95</v>
      </c>
    </row>
    <row r="67" spans="1:8">
      <c r="A67" t="s">
        <v>245</v>
      </c>
      <c r="B67">
        <v>31967349</v>
      </c>
      <c r="C67">
        <v>31967589</v>
      </c>
      <c r="D67" t="s">
        <v>915</v>
      </c>
      <c r="E67" t="s">
        <v>12</v>
      </c>
      <c r="F67" t="s">
        <v>916</v>
      </c>
      <c r="H67" t="s">
        <v>95</v>
      </c>
    </row>
    <row r="68" spans="1:8">
      <c r="A68" t="s">
        <v>245</v>
      </c>
      <c r="B68">
        <v>31968177</v>
      </c>
      <c r="C68">
        <v>31968178</v>
      </c>
      <c r="D68" t="s">
        <v>917</v>
      </c>
      <c r="E68">
        <v>0.66669999999999996</v>
      </c>
      <c r="F68" t="s">
        <v>12</v>
      </c>
      <c r="H68" t="s">
        <v>95</v>
      </c>
    </row>
    <row r="69" spans="1:8">
      <c r="A69" t="s">
        <v>245</v>
      </c>
      <c r="B69">
        <v>31972388</v>
      </c>
      <c r="C69">
        <v>31972389</v>
      </c>
      <c r="D69" t="s">
        <v>918</v>
      </c>
      <c r="E69">
        <v>0.66669999999999996</v>
      </c>
      <c r="F69" t="s">
        <v>12</v>
      </c>
      <c r="H69" t="s">
        <v>95</v>
      </c>
    </row>
    <row r="70" spans="1:8">
      <c r="A70" t="s">
        <v>245</v>
      </c>
      <c r="B70">
        <v>31974502</v>
      </c>
      <c r="C70">
        <v>31974503</v>
      </c>
      <c r="D70" t="s">
        <v>919</v>
      </c>
      <c r="E70">
        <v>0.33329999999999999</v>
      </c>
      <c r="F70" t="s">
        <v>11</v>
      </c>
      <c r="H70" t="s">
        <v>95</v>
      </c>
    </row>
    <row r="72" spans="1:8">
      <c r="A72" t="s">
        <v>922</v>
      </c>
    </row>
    <row r="73" spans="1:8">
      <c r="A73" t="s">
        <v>245</v>
      </c>
      <c r="B73">
        <v>47513122</v>
      </c>
      <c r="C73">
        <v>47513123</v>
      </c>
      <c r="D73" t="s">
        <v>923</v>
      </c>
      <c r="E73">
        <v>0.33329999999999999</v>
      </c>
      <c r="F73" t="s">
        <v>9</v>
      </c>
      <c r="H73" t="s">
        <v>95</v>
      </c>
    </row>
    <row r="74" spans="1:8">
      <c r="A74" t="s">
        <v>245</v>
      </c>
      <c r="B74">
        <v>47516819</v>
      </c>
      <c r="C74">
        <v>47516820</v>
      </c>
      <c r="D74" t="s">
        <v>924</v>
      </c>
      <c r="E74">
        <v>0.33329999999999999</v>
      </c>
      <c r="F74" t="s">
        <v>9</v>
      </c>
      <c r="H74" t="s">
        <v>95</v>
      </c>
    </row>
    <row r="75" spans="1:8">
      <c r="A75" t="s">
        <v>245</v>
      </c>
      <c r="B75">
        <v>47517820</v>
      </c>
      <c r="C75">
        <v>47517821</v>
      </c>
      <c r="D75" t="s">
        <v>925</v>
      </c>
      <c r="E75">
        <v>0.33329999999999999</v>
      </c>
      <c r="F75" t="s">
        <v>9</v>
      </c>
      <c r="H75" t="s">
        <v>95</v>
      </c>
    </row>
    <row r="76" spans="1:8">
      <c r="A76" t="s">
        <v>245</v>
      </c>
      <c r="B76">
        <v>47518142</v>
      </c>
      <c r="C76">
        <v>47518143</v>
      </c>
      <c r="D76" t="s">
        <v>926</v>
      </c>
      <c r="E76">
        <v>0.33329999999999999</v>
      </c>
      <c r="F76" t="s">
        <v>9</v>
      </c>
      <c r="H76" t="s">
        <v>95</v>
      </c>
    </row>
    <row r="77" spans="1:8">
      <c r="A77" t="s">
        <v>245</v>
      </c>
      <c r="B77">
        <v>47521455</v>
      </c>
      <c r="C77">
        <v>47521536</v>
      </c>
      <c r="D77" t="s">
        <v>927</v>
      </c>
      <c r="E77" t="s">
        <v>9</v>
      </c>
      <c r="F77" t="s">
        <v>927</v>
      </c>
      <c r="H77" t="s">
        <v>95</v>
      </c>
    </row>
    <row r="78" spans="1:8">
      <c r="A78" t="s">
        <v>245</v>
      </c>
      <c r="B78">
        <v>47523994</v>
      </c>
      <c r="C78">
        <v>47523995</v>
      </c>
      <c r="D78" t="s">
        <v>928</v>
      </c>
      <c r="E78">
        <v>0.33329999999999999</v>
      </c>
      <c r="F78" t="s">
        <v>9</v>
      </c>
      <c r="H78" t="s">
        <v>95</v>
      </c>
    </row>
    <row r="79" spans="1:8">
      <c r="A79" t="s">
        <v>245</v>
      </c>
      <c r="B79">
        <v>47529567</v>
      </c>
      <c r="C79">
        <v>47529568</v>
      </c>
      <c r="D79" t="s">
        <v>929</v>
      </c>
      <c r="E79">
        <v>0.33329999999999999</v>
      </c>
      <c r="F79" t="s">
        <v>9</v>
      </c>
      <c r="H79" t="s">
        <v>95</v>
      </c>
    </row>
    <row r="80" spans="1:8">
      <c r="A80" t="s">
        <v>245</v>
      </c>
      <c r="B80">
        <v>47535221</v>
      </c>
      <c r="C80">
        <v>47535528</v>
      </c>
      <c r="D80" t="s">
        <v>930</v>
      </c>
      <c r="E80" t="s">
        <v>9</v>
      </c>
      <c r="F80" t="s">
        <v>930</v>
      </c>
      <c r="H80" t="s">
        <v>95</v>
      </c>
    </row>
    <row r="81" spans="1:9">
      <c r="A81" t="s">
        <v>245</v>
      </c>
      <c r="B81">
        <v>47545210</v>
      </c>
      <c r="C81">
        <v>47545211</v>
      </c>
      <c r="D81" t="s">
        <v>931</v>
      </c>
      <c r="E81">
        <v>0.33329999999999999</v>
      </c>
      <c r="F81" t="s">
        <v>9</v>
      </c>
      <c r="H81" t="s">
        <v>95</v>
      </c>
    </row>
    <row r="82" spans="1:9">
      <c r="A82" t="s">
        <v>245</v>
      </c>
      <c r="B82">
        <v>47565656</v>
      </c>
      <c r="C82">
        <v>47565657</v>
      </c>
      <c r="D82" t="s">
        <v>932</v>
      </c>
      <c r="E82">
        <v>0.33329999999999999</v>
      </c>
      <c r="F82" t="s">
        <v>9</v>
      </c>
      <c r="H82" t="s">
        <v>95</v>
      </c>
    </row>
    <row r="83" spans="1:9">
      <c r="A83" t="s">
        <v>245</v>
      </c>
      <c r="B83">
        <v>47589168</v>
      </c>
      <c r="C83">
        <v>47590026</v>
      </c>
      <c r="D83" t="s">
        <v>933</v>
      </c>
      <c r="E83" t="s">
        <v>9</v>
      </c>
      <c r="F83" t="s">
        <v>933</v>
      </c>
      <c r="H83" t="s">
        <v>95</v>
      </c>
    </row>
    <row r="84" spans="1:9">
      <c r="A84" t="s">
        <v>245</v>
      </c>
      <c r="B84">
        <v>47592465</v>
      </c>
      <c r="C84">
        <v>47592466</v>
      </c>
      <c r="D84" t="s">
        <v>934</v>
      </c>
      <c r="E84">
        <v>1</v>
      </c>
      <c r="F84" t="s">
        <v>13</v>
      </c>
      <c r="H84" t="s">
        <v>94</v>
      </c>
    </row>
    <row r="85" spans="1:9">
      <c r="A85" t="s">
        <v>245</v>
      </c>
      <c r="B85">
        <v>47594588</v>
      </c>
      <c r="C85">
        <v>47594938</v>
      </c>
      <c r="D85" t="s">
        <v>935</v>
      </c>
      <c r="E85" t="s">
        <v>13</v>
      </c>
      <c r="F85" t="s">
        <v>936</v>
      </c>
      <c r="H85" t="s">
        <v>95</v>
      </c>
    </row>
    <row r="86" spans="1:9">
      <c r="A86" t="s">
        <v>245</v>
      </c>
      <c r="B86">
        <v>47599922</v>
      </c>
      <c r="C86">
        <v>47599923</v>
      </c>
      <c r="D86" t="s">
        <v>937</v>
      </c>
      <c r="E86">
        <v>1</v>
      </c>
      <c r="F86" t="s">
        <v>13</v>
      </c>
      <c r="H86" t="s">
        <v>95</v>
      </c>
    </row>
    <row r="87" spans="1:9">
      <c r="A87" t="s">
        <v>245</v>
      </c>
      <c r="B87">
        <v>47600647</v>
      </c>
      <c r="C87">
        <v>47600648</v>
      </c>
      <c r="D87" t="s">
        <v>938</v>
      </c>
      <c r="E87">
        <v>1</v>
      </c>
      <c r="F87" t="s">
        <v>13</v>
      </c>
      <c r="H87" t="s">
        <v>95</v>
      </c>
    </row>
    <row r="88" spans="1:9">
      <c r="A88" t="s">
        <v>245</v>
      </c>
      <c r="B88">
        <v>47600660</v>
      </c>
      <c r="C88">
        <v>47600661</v>
      </c>
      <c r="D88" t="s">
        <v>939</v>
      </c>
      <c r="E88">
        <v>0.33329999999999999</v>
      </c>
      <c r="F88" t="s">
        <v>11</v>
      </c>
      <c r="H88" t="s">
        <v>95</v>
      </c>
    </row>
    <row r="89" spans="1:9">
      <c r="A89" t="s">
        <v>245</v>
      </c>
      <c r="B89">
        <v>47604378</v>
      </c>
      <c r="C89">
        <v>47604379</v>
      </c>
      <c r="D89" t="s">
        <v>940</v>
      </c>
      <c r="E89">
        <v>1</v>
      </c>
      <c r="F89" t="s">
        <v>13</v>
      </c>
      <c r="H89" t="s">
        <v>95</v>
      </c>
    </row>
    <row r="90" spans="1:9">
      <c r="A90" t="s">
        <v>245</v>
      </c>
      <c r="B90">
        <v>47604378</v>
      </c>
      <c r="C90">
        <v>47604379</v>
      </c>
      <c r="D90" t="s">
        <v>941</v>
      </c>
      <c r="E90">
        <v>0.33329999999999999</v>
      </c>
      <c r="F90" t="s">
        <v>11</v>
      </c>
      <c r="H90" s="6" t="s">
        <v>95</v>
      </c>
      <c r="I90" t="s">
        <v>96</v>
      </c>
    </row>
    <row r="91" spans="1:9">
      <c r="A91" t="s">
        <v>245</v>
      </c>
      <c r="B91">
        <v>47611857</v>
      </c>
      <c r="C91">
        <v>47611858</v>
      </c>
      <c r="D91" t="s">
        <v>942</v>
      </c>
      <c r="E91">
        <v>1</v>
      </c>
      <c r="F91" t="s">
        <v>13</v>
      </c>
      <c r="H91" t="s">
        <v>94</v>
      </c>
    </row>
    <row r="92" spans="1:9">
      <c r="A92" t="s">
        <v>245</v>
      </c>
      <c r="B92">
        <v>47616391</v>
      </c>
      <c r="C92">
        <v>47616700</v>
      </c>
      <c r="D92" t="s">
        <v>943</v>
      </c>
      <c r="E92" t="s">
        <v>13</v>
      </c>
      <c r="F92" t="s">
        <v>944</v>
      </c>
      <c r="H92" t="s">
        <v>95</v>
      </c>
    </row>
    <row r="93" spans="1:9">
      <c r="A93" t="s">
        <v>245</v>
      </c>
      <c r="B93">
        <v>47619933</v>
      </c>
      <c r="C93">
        <v>47619934</v>
      </c>
      <c r="D93" t="s">
        <v>945</v>
      </c>
      <c r="E93">
        <v>0.66669999999999996</v>
      </c>
      <c r="F93" t="s">
        <v>14</v>
      </c>
      <c r="H93" t="s">
        <v>94</v>
      </c>
    </row>
    <row r="94" spans="1:9">
      <c r="A94" t="s">
        <v>245</v>
      </c>
      <c r="B94">
        <v>47619944</v>
      </c>
      <c r="C94">
        <v>47619945</v>
      </c>
      <c r="D94" t="s">
        <v>946</v>
      </c>
      <c r="E94">
        <v>0.33329999999999999</v>
      </c>
      <c r="F94" t="s">
        <v>16</v>
      </c>
      <c r="H94" t="s">
        <v>94</v>
      </c>
    </row>
    <row r="95" spans="1:9">
      <c r="A95" t="s">
        <v>245</v>
      </c>
      <c r="B95">
        <v>47624100</v>
      </c>
      <c r="C95">
        <v>47625824</v>
      </c>
      <c r="D95" t="s">
        <v>947</v>
      </c>
      <c r="E95" t="s">
        <v>13</v>
      </c>
      <c r="F95" t="s">
        <v>948</v>
      </c>
      <c r="H95" t="s">
        <v>95</v>
      </c>
    </row>
    <row r="96" spans="1:9">
      <c r="A96" t="s">
        <v>245</v>
      </c>
      <c r="B96">
        <v>47637466</v>
      </c>
      <c r="C96">
        <v>47637467</v>
      </c>
      <c r="D96" t="s">
        <v>949</v>
      </c>
      <c r="E96">
        <v>0.33329999999999999</v>
      </c>
      <c r="F96" t="s">
        <v>9</v>
      </c>
      <c r="H96" t="s">
        <v>94</v>
      </c>
    </row>
    <row r="97" spans="1:14">
      <c r="A97" t="s">
        <v>245</v>
      </c>
      <c r="B97">
        <v>47638064</v>
      </c>
      <c r="C97">
        <v>47638065</v>
      </c>
      <c r="D97" t="s">
        <v>950</v>
      </c>
      <c r="E97">
        <v>1</v>
      </c>
      <c r="F97" t="s">
        <v>13</v>
      </c>
      <c r="H97" t="s">
        <v>94</v>
      </c>
    </row>
    <row r="98" spans="1:14">
      <c r="A98" t="s">
        <v>245</v>
      </c>
      <c r="B98">
        <v>47640548</v>
      </c>
      <c r="C98">
        <v>47640549</v>
      </c>
      <c r="D98" t="s">
        <v>951</v>
      </c>
      <c r="E98">
        <v>0.66669999999999996</v>
      </c>
      <c r="F98" t="s">
        <v>15</v>
      </c>
      <c r="H98" t="s">
        <v>94</v>
      </c>
      <c r="L98" t="s">
        <v>181</v>
      </c>
      <c r="M98" t="s">
        <v>182</v>
      </c>
      <c r="N98">
        <v>3</v>
      </c>
    </row>
    <row r="99" spans="1:14">
      <c r="A99" t="s">
        <v>245</v>
      </c>
      <c r="B99">
        <v>47645510</v>
      </c>
      <c r="C99">
        <v>47666705</v>
      </c>
      <c r="D99" t="s">
        <v>952</v>
      </c>
      <c r="E99" t="s">
        <v>15</v>
      </c>
      <c r="F99" t="s">
        <v>953</v>
      </c>
      <c r="H99" t="s">
        <v>94</v>
      </c>
    </row>
    <row r="100" spans="1:14">
      <c r="A100" t="s">
        <v>245</v>
      </c>
      <c r="B100">
        <v>47646992</v>
      </c>
      <c r="C100">
        <v>47648584</v>
      </c>
      <c r="D100" t="s">
        <v>954</v>
      </c>
      <c r="E100" t="s">
        <v>15</v>
      </c>
      <c r="F100" t="s">
        <v>955</v>
      </c>
      <c r="H100" t="s">
        <v>95</v>
      </c>
      <c r="J100" t="s">
        <v>175</v>
      </c>
      <c r="K100">
        <v>12</v>
      </c>
      <c r="L100" s="5">
        <v>8</v>
      </c>
      <c r="M100" s="5">
        <v>5</v>
      </c>
      <c r="N100" s="5">
        <v>4</v>
      </c>
    </row>
    <row r="101" spans="1:14">
      <c r="A101" t="s">
        <v>245</v>
      </c>
      <c r="B101">
        <v>47648411</v>
      </c>
      <c r="C101">
        <v>47648412</v>
      </c>
      <c r="D101" t="s">
        <v>956</v>
      </c>
      <c r="E101">
        <v>1</v>
      </c>
      <c r="F101" t="s">
        <v>13</v>
      </c>
      <c r="H101" t="s">
        <v>94</v>
      </c>
      <c r="J101" t="s">
        <v>176</v>
      </c>
      <c r="K101">
        <v>17</v>
      </c>
      <c r="L101" s="5">
        <v>14</v>
      </c>
      <c r="M101" s="5">
        <v>5</v>
      </c>
      <c r="N101" s="5">
        <v>3</v>
      </c>
    </row>
    <row r="102" spans="1:14">
      <c r="A102" t="s">
        <v>245</v>
      </c>
      <c r="B102">
        <v>47649084</v>
      </c>
      <c r="C102">
        <v>47649152</v>
      </c>
      <c r="D102" t="s">
        <v>957</v>
      </c>
      <c r="E102" t="s">
        <v>13</v>
      </c>
      <c r="F102" t="s">
        <v>958</v>
      </c>
      <c r="H102" t="s">
        <v>95</v>
      </c>
    </row>
    <row r="103" spans="1:14">
      <c r="A103" t="s">
        <v>245</v>
      </c>
      <c r="B103">
        <v>47654660</v>
      </c>
      <c r="C103">
        <v>47654661</v>
      </c>
      <c r="D103" t="s">
        <v>959</v>
      </c>
      <c r="E103">
        <v>0.66669999999999996</v>
      </c>
      <c r="F103" t="s">
        <v>15</v>
      </c>
      <c r="H103" t="s">
        <v>95</v>
      </c>
    </row>
    <row r="104" spans="1:14">
      <c r="A104" t="s">
        <v>245</v>
      </c>
      <c r="B104">
        <v>47659746</v>
      </c>
      <c r="C104">
        <v>47659747</v>
      </c>
      <c r="D104" t="s">
        <v>960</v>
      </c>
      <c r="E104">
        <v>0.66669999999999996</v>
      </c>
      <c r="F104" t="s">
        <v>15</v>
      </c>
      <c r="H104" t="s">
        <v>95</v>
      </c>
    </row>
    <row r="106" spans="1:14">
      <c r="A106" t="s">
        <v>961</v>
      </c>
    </row>
    <row r="107" spans="1:14">
      <c r="A107" t="s">
        <v>191</v>
      </c>
      <c r="B107">
        <v>48992858</v>
      </c>
      <c r="C107">
        <v>48992934</v>
      </c>
      <c r="D107" t="s">
        <v>962</v>
      </c>
      <c r="E107" t="s">
        <v>13</v>
      </c>
      <c r="F107" t="s">
        <v>963</v>
      </c>
      <c r="H107" t="s">
        <v>95</v>
      </c>
    </row>
    <row r="108" spans="1:14">
      <c r="A108" t="s">
        <v>191</v>
      </c>
      <c r="B108">
        <v>49016689</v>
      </c>
      <c r="C108">
        <v>49016690</v>
      </c>
      <c r="D108" t="s">
        <v>964</v>
      </c>
      <c r="E108">
        <v>1</v>
      </c>
      <c r="F108" t="s">
        <v>13</v>
      </c>
      <c r="H108" t="s">
        <v>95</v>
      </c>
    </row>
    <row r="109" spans="1:14">
      <c r="A109" t="s">
        <v>191</v>
      </c>
      <c r="B109">
        <v>49039305</v>
      </c>
      <c r="C109">
        <v>49039433</v>
      </c>
      <c r="D109" t="s">
        <v>965</v>
      </c>
      <c r="E109" t="s">
        <v>13</v>
      </c>
      <c r="F109" t="s">
        <v>966</v>
      </c>
      <c r="H109" t="s">
        <v>95</v>
      </c>
    </row>
    <row r="110" spans="1:14">
      <c r="A110" t="s">
        <v>191</v>
      </c>
      <c r="B110">
        <v>49039715</v>
      </c>
      <c r="C110">
        <v>49041637</v>
      </c>
      <c r="D110" t="s">
        <v>967</v>
      </c>
      <c r="E110" t="s">
        <v>13</v>
      </c>
      <c r="F110" t="s">
        <v>968</v>
      </c>
      <c r="H110" t="s">
        <v>95</v>
      </c>
    </row>
    <row r="111" spans="1:14">
      <c r="A111" t="s">
        <v>191</v>
      </c>
      <c r="B111">
        <v>49045703</v>
      </c>
      <c r="C111">
        <v>49046127</v>
      </c>
      <c r="D111" t="s">
        <v>969</v>
      </c>
      <c r="E111" t="s">
        <v>14</v>
      </c>
      <c r="F111" t="s">
        <v>970</v>
      </c>
      <c r="H111" t="s">
        <v>95</v>
      </c>
    </row>
    <row r="112" spans="1:14">
      <c r="A112" t="s">
        <v>191</v>
      </c>
      <c r="B112">
        <v>49046478</v>
      </c>
      <c r="C112">
        <v>49046479</v>
      </c>
      <c r="D112" t="s">
        <v>971</v>
      </c>
      <c r="E112">
        <v>0.66669999999999996</v>
      </c>
      <c r="F112" t="s">
        <v>14</v>
      </c>
      <c r="H112" t="s">
        <v>95</v>
      </c>
      <c r="L112" t="s">
        <v>181</v>
      </c>
      <c r="M112" t="s">
        <v>182</v>
      </c>
      <c r="N112">
        <v>3</v>
      </c>
    </row>
    <row r="113" spans="1:14">
      <c r="A113" t="s">
        <v>191</v>
      </c>
      <c r="B113">
        <v>49048290</v>
      </c>
      <c r="C113">
        <v>49048340</v>
      </c>
      <c r="D113" t="s">
        <v>972</v>
      </c>
      <c r="E113" t="s">
        <v>14</v>
      </c>
      <c r="F113" t="s">
        <v>973</v>
      </c>
      <c r="H113" t="s">
        <v>95</v>
      </c>
    </row>
    <row r="114" spans="1:14">
      <c r="A114" t="s">
        <v>191</v>
      </c>
      <c r="B114">
        <v>49053646</v>
      </c>
      <c r="C114">
        <v>49053647</v>
      </c>
      <c r="D114" t="s">
        <v>974</v>
      </c>
      <c r="E114">
        <v>1</v>
      </c>
      <c r="F114" t="s">
        <v>13</v>
      </c>
      <c r="H114" t="s">
        <v>95</v>
      </c>
      <c r="J114" t="s">
        <v>175</v>
      </c>
      <c r="K114">
        <v>6</v>
      </c>
      <c r="L114" s="5">
        <v>6</v>
      </c>
      <c r="M114" s="5">
        <v>6</v>
      </c>
      <c r="N114" s="5">
        <v>3</v>
      </c>
    </row>
    <row r="115" spans="1:14">
      <c r="A115" t="s">
        <v>191</v>
      </c>
      <c r="B115">
        <v>49055898</v>
      </c>
      <c r="C115">
        <v>49056249</v>
      </c>
      <c r="D115" t="s">
        <v>975</v>
      </c>
      <c r="E115" t="s">
        <v>12</v>
      </c>
      <c r="F115" t="s">
        <v>976</v>
      </c>
      <c r="H115" t="s">
        <v>95</v>
      </c>
      <c r="J115" t="s">
        <v>176</v>
      </c>
      <c r="K115">
        <v>3</v>
      </c>
      <c r="L115" s="5">
        <v>3</v>
      </c>
      <c r="M115" s="5">
        <v>3</v>
      </c>
      <c r="N115" s="5">
        <v>2</v>
      </c>
    </row>
    <row r="117" spans="1:14">
      <c r="A117" t="s">
        <v>977</v>
      </c>
      <c r="B117" t="s">
        <v>1012</v>
      </c>
    </row>
    <row r="118" spans="1:14">
      <c r="A118" t="s">
        <v>978</v>
      </c>
      <c r="B118">
        <v>54419395</v>
      </c>
      <c r="C118">
        <v>54419396</v>
      </c>
      <c r="D118" t="s">
        <v>979</v>
      </c>
      <c r="E118">
        <v>0.66669999999999996</v>
      </c>
      <c r="F118" t="s">
        <v>12</v>
      </c>
      <c r="H118" t="s">
        <v>95</v>
      </c>
    </row>
    <row r="119" spans="1:14">
      <c r="A119" t="s">
        <v>978</v>
      </c>
      <c r="B119">
        <v>54420018</v>
      </c>
      <c r="C119">
        <v>54421422</v>
      </c>
      <c r="D119" t="s">
        <v>980</v>
      </c>
      <c r="E119" t="s">
        <v>12</v>
      </c>
      <c r="F119" t="s">
        <v>981</v>
      </c>
      <c r="H119" t="s">
        <v>95</v>
      </c>
    </row>
    <row r="120" spans="1:14">
      <c r="A120" t="s">
        <v>978</v>
      </c>
      <c r="B120">
        <v>54423161</v>
      </c>
      <c r="C120">
        <v>54423162</v>
      </c>
      <c r="D120" t="s">
        <v>982</v>
      </c>
      <c r="E120">
        <v>0.66669999999999996</v>
      </c>
      <c r="F120" t="s">
        <v>12</v>
      </c>
      <c r="H120" t="s">
        <v>95</v>
      </c>
    </row>
    <row r="121" spans="1:14">
      <c r="A121" t="s">
        <v>978</v>
      </c>
      <c r="B121">
        <v>54430848</v>
      </c>
      <c r="C121">
        <v>54430849</v>
      </c>
      <c r="D121" t="s">
        <v>983</v>
      </c>
      <c r="E121">
        <v>0.66669999999999996</v>
      </c>
      <c r="F121" t="s">
        <v>12</v>
      </c>
      <c r="H121" t="s">
        <v>95</v>
      </c>
    </row>
    <row r="122" spans="1:14">
      <c r="A122" t="s">
        <v>978</v>
      </c>
      <c r="B122">
        <v>54452293</v>
      </c>
      <c r="C122">
        <v>54452294</v>
      </c>
      <c r="D122" t="s">
        <v>984</v>
      </c>
      <c r="E122">
        <v>0.66669999999999996</v>
      </c>
      <c r="F122" t="s">
        <v>12</v>
      </c>
      <c r="H122" t="s">
        <v>95</v>
      </c>
    </row>
    <row r="123" spans="1:14">
      <c r="A123" t="s">
        <v>978</v>
      </c>
      <c r="B123">
        <v>54461162</v>
      </c>
      <c r="C123">
        <v>54462230</v>
      </c>
      <c r="D123" t="s">
        <v>985</v>
      </c>
      <c r="E123" t="s">
        <v>12</v>
      </c>
      <c r="F123" t="s">
        <v>986</v>
      </c>
      <c r="H123" t="s">
        <v>95</v>
      </c>
    </row>
    <row r="124" spans="1:14">
      <c r="A124" t="s">
        <v>978</v>
      </c>
      <c r="B124">
        <v>54490485</v>
      </c>
      <c r="C124">
        <v>54491732</v>
      </c>
      <c r="D124" t="s">
        <v>987</v>
      </c>
      <c r="E124" t="s">
        <v>12</v>
      </c>
      <c r="F124" t="s">
        <v>988</v>
      </c>
      <c r="H124" t="s">
        <v>95</v>
      </c>
    </row>
    <row r="125" spans="1:14">
      <c r="A125" t="s">
        <v>978</v>
      </c>
      <c r="B125">
        <v>54494330</v>
      </c>
      <c r="C125">
        <v>54494331</v>
      </c>
      <c r="D125" t="s">
        <v>989</v>
      </c>
      <c r="E125">
        <v>0.66669999999999996</v>
      </c>
      <c r="F125" t="s">
        <v>12</v>
      </c>
      <c r="H125" t="s">
        <v>95</v>
      </c>
    </row>
    <row r="126" spans="1:14">
      <c r="A126" t="s">
        <v>978</v>
      </c>
      <c r="B126">
        <v>54504186</v>
      </c>
      <c r="C126">
        <v>54504187</v>
      </c>
      <c r="D126" t="s">
        <v>990</v>
      </c>
      <c r="E126">
        <v>0.66669999999999996</v>
      </c>
      <c r="F126" t="s">
        <v>12</v>
      </c>
      <c r="H126" t="s">
        <v>95</v>
      </c>
    </row>
    <row r="127" spans="1:14">
      <c r="A127" t="s">
        <v>978</v>
      </c>
      <c r="B127">
        <v>54512862</v>
      </c>
      <c r="C127">
        <v>54512916</v>
      </c>
      <c r="D127" t="s">
        <v>991</v>
      </c>
      <c r="E127" t="s">
        <v>11</v>
      </c>
      <c r="F127" t="s">
        <v>991</v>
      </c>
      <c r="H127" t="s">
        <v>94</v>
      </c>
      <c r="I127" t="s">
        <v>1027</v>
      </c>
    </row>
    <row r="128" spans="1:14">
      <c r="A128" t="s">
        <v>978</v>
      </c>
      <c r="B128">
        <v>54513767</v>
      </c>
      <c r="C128">
        <v>54513768</v>
      </c>
      <c r="D128" t="s">
        <v>992</v>
      </c>
      <c r="E128">
        <v>0.33329999999999999</v>
      </c>
      <c r="F128" t="s">
        <v>9</v>
      </c>
      <c r="H128" t="s">
        <v>94</v>
      </c>
    </row>
    <row r="129" spans="1:14">
      <c r="A129" t="s">
        <v>978</v>
      </c>
      <c r="B129">
        <v>54514318</v>
      </c>
      <c r="C129">
        <v>54514319</v>
      </c>
      <c r="D129" t="s">
        <v>993</v>
      </c>
      <c r="E129">
        <v>0.33329999999999999</v>
      </c>
      <c r="F129" t="s">
        <v>11</v>
      </c>
      <c r="H129" t="s">
        <v>95</v>
      </c>
    </row>
    <row r="130" spans="1:14">
      <c r="A130" t="s">
        <v>978</v>
      </c>
      <c r="B130">
        <v>54517340</v>
      </c>
      <c r="C130">
        <v>54517341</v>
      </c>
      <c r="D130" t="s">
        <v>994</v>
      </c>
      <c r="E130">
        <v>0.66669999999999996</v>
      </c>
      <c r="F130" t="s">
        <v>12</v>
      </c>
      <c r="H130" t="s">
        <v>95</v>
      </c>
    </row>
    <row r="131" spans="1:14">
      <c r="A131" t="s">
        <v>978</v>
      </c>
      <c r="B131">
        <v>54530079</v>
      </c>
      <c r="C131">
        <v>54530159</v>
      </c>
      <c r="D131" t="s">
        <v>995</v>
      </c>
      <c r="E131" t="s">
        <v>12</v>
      </c>
      <c r="F131" t="s">
        <v>996</v>
      </c>
      <c r="H131" t="s">
        <v>95</v>
      </c>
      <c r="L131" s="5"/>
      <c r="M131" s="5"/>
      <c r="N131" s="5"/>
    </row>
    <row r="132" spans="1:14">
      <c r="A132" t="s">
        <v>978</v>
      </c>
      <c r="B132">
        <v>54532980</v>
      </c>
      <c r="C132">
        <v>54532981</v>
      </c>
      <c r="D132" t="s">
        <v>997</v>
      </c>
      <c r="E132">
        <v>0.66669999999999996</v>
      </c>
      <c r="F132" t="s">
        <v>12</v>
      </c>
      <c r="H132" t="s">
        <v>95</v>
      </c>
      <c r="L132" s="5"/>
      <c r="M132" s="5"/>
      <c r="N132" s="5"/>
    </row>
    <row r="133" spans="1:14">
      <c r="A133" t="s">
        <v>978</v>
      </c>
      <c r="B133">
        <v>54549138</v>
      </c>
      <c r="C133">
        <v>54549139</v>
      </c>
      <c r="D133" t="s">
        <v>998</v>
      </c>
      <c r="E133">
        <v>0.66669999999999996</v>
      </c>
      <c r="F133" t="s">
        <v>12</v>
      </c>
      <c r="H133" t="s">
        <v>95</v>
      </c>
    </row>
    <row r="134" spans="1:14">
      <c r="A134" t="s">
        <v>978</v>
      </c>
      <c r="B134">
        <v>54563127</v>
      </c>
      <c r="C134">
        <v>54563128</v>
      </c>
      <c r="D134" t="s">
        <v>999</v>
      </c>
      <c r="E134">
        <v>0.66669999999999996</v>
      </c>
      <c r="F134" t="s">
        <v>12</v>
      </c>
      <c r="H134" t="s">
        <v>95</v>
      </c>
    </row>
    <row r="135" spans="1:14">
      <c r="A135" t="s">
        <v>978</v>
      </c>
      <c r="B135">
        <v>54570115</v>
      </c>
      <c r="C135">
        <v>54570462</v>
      </c>
      <c r="D135" t="s">
        <v>1000</v>
      </c>
      <c r="E135" t="s">
        <v>12</v>
      </c>
      <c r="F135" t="s">
        <v>1001</v>
      </c>
      <c r="H135" t="s">
        <v>95</v>
      </c>
      <c r="I135" t="s">
        <v>1028</v>
      </c>
      <c r="L135" s="5"/>
      <c r="M135" s="5"/>
      <c r="N135" s="5"/>
    </row>
    <row r="136" spans="1:14">
      <c r="A136" t="s">
        <v>978</v>
      </c>
      <c r="B136">
        <v>54575907</v>
      </c>
      <c r="C136">
        <v>54575908</v>
      </c>
      <c r="D136" t="s">
        <v>1002</v>
      </c>
      <c r="E136">
        <v>0.66669999999999996</v>
      </c>
      <c r="F136" t="s">
        <v>12</v>
      </c>
      <c r="H136" t="s">
        <v>95</v>
      </c>
      <c r="L136" s="5"/>
      <c r="M136" s="5"/>
      <c r="N136" s="5"/>
    </row>
    <row r="137" spans="1:14">
      <c r="A137" t="s">
        <v>978</v>
      </c>
      <c r="B137">
        <v>54583549</v>
      </c>
      <c r="C137">
        <v>54583550</v>
      </c>
      <c r="D137" t="s">
        <v>1003</v>
      </c>
      <c r="E137">
        <v>0.66669999999999996</v>
      </c>
      <c r="F137" t="s">
        <v>12</v>
      </c>
      <c r="H137" t="s">
        <v>95</v>
      </c>
    </row>
    <row r="138" spans="1:14">
      <c r="A138" t="s">
        <v>978</v>
      </c>
      <c r="B138">
        <v>54584082</v>
      </c>
      <c r="C138">
        <v>54586271</v>
      </c>
      <c r="D138" t="s">
        <v>1004</v>
      </c>
      <c r="E138" t="s">
        <v>12</v>
      </c>
      <c r="F138" t="s">
        <v>1005</v>
      </c>
      <c r="H138" t="s">
        <v>95</v>
      </c>
    </row>
    <row r="139" spans="1:14">
      <c r="A139" t="s">
        <v>978</v>
      </c>
      <c r="B139">
        <v>54591336</v>
      </c>
      <c r="C139">
        <v>54591337</v>
      </c>
      <c r="D139" t="s">
        <v>1006</v>
      </c>
      <c r="E139">
        <v>0.66669999999999996</v>
      </c>
      <c r="F139" t="s">
        <v>12</v>
      </c>
      <c r="H139" t="s">
        <v>95</v>
      </c>
    </row>
    <row r="140" spans="1:14">
      <c r="A140" t="s">
        <v>978</v>
      </c>
      <c r="B140">
        <v>54604165</v>
      </c>
      <c r="C140">
        <v>54604220</v>
      </c>
      <c r="D140" t="s">
        <v>1007</v>
      </c>
      <c r="E140" t="s">
        <v>12</v>
      </c>
      <c r="F140" t="s">
        <v>1008</v>
      </c>
      <c r="H140" t="s">
        <v>95</v>
      </c>
    </row>
    <row r="141" spans="1:14">
      <c r="A141" t="s">
        <v>978</v>
      </c>
      <c r="B141">
        <v>54631447</v>
      </c>
      <c r="C141">
        <v>54631448</v>
      </c>
      <c r="D141" t="s">
        <v>1009</v>
      </c>
      <c r="E141">
        <v>0.66669999999999996</v>
      </c>
      <c r="F141" t="s">
        <v>12</v>
      </c>
      <c r="H141" t="s">
        <v>95</v>
      </c>
      <c r="J141" t="s">
        <v>1029</v>
      </c>
      <c r="L141" t="s">
        <v>181</v>
      </c>
      <c r="M141" t="s">
        <v>182</v>
      </c>
      <c r="N141">
        <v>3</v>
      </c>
    </row>
    <row r="142" spans="1:14">
      <c r="A142" t="s">
        <v>978</v>
      </c>
      <c r="B142">
        <v>54633529</v>
      </c>
      <c r="C142">
        <v>54633530</v>
      </c>
      <c r="D142" t="s">
        <v>1010</v>
      </c>
      <c r="E142">
        <v>0.66669999999999996</v>
      </c>
      <c r="F142" t="s">
        <v>12</v>
      </c>
      <c r="H142" t="s">
        <v>95</v>
      </c>
    </row>
    <row r="143" spans="1:14">
      <c r="A143" t="s">
        <v>978</v>
      </c>
      <c r="B143">
        <v>54635718</v>
      </c>
      <c r="C143">
        <v>54635719</v>
      </c>
      <c r="D143" t="s">
        <v>1011</v>
      </c>
      <c r="E143">
        <v>0.66669999999999996</v>
      </c>
      <c r="F143" t="s">
        <v>12</v>
      </c>
      <c r="H143" t="s">
        <v>95</v>
      </c>
      <c r="J143" t="s">
        <v>175</v>
      </c>
      <c r="K143">
        <v>9</v>
      </c>
      <c r="L143" s="5">
        <v>9</v>
      </c>
      <c r="M143" s="5">
        <v>9</v>
      </c>
      <c r="N143" s="5">
        <v>0</v>
      </c>
    </row>
    <row r="144" spans="1:14">
      <c r="A144" t="s">
        <v>978</v>
      </c>
      <c r="B144">
        <v>54648031</v>
      </c>
      <c r="C144">
        <v>54648319</v>
      </c>
      <c r="D144" t="s">
        <v>1013</v>
      </c>
      <c r="E144" t="s">
        <v>12</v>
      </c>
      <c r="F144" t="s">
        <v>1014</v>
      </c>
      <c r="H144" t="s">
        <v>95</v>
      </c>
      <c r="J144" t="s">
        <v>176</v>
      </c>
      <c r="K144">
        <v>21</v>
      </c>
      <c r="L144" s="5">
        <v>19</v>
      </c>
      <c r="M144" s="5">
        <v>19</v>
      </c>
      <c r="N144" s="5">
        <v>0</v>
      </c>
    </row>
    <row r="145" spans="1:14">
      <c r="A145" t="s">
        <v>978</v>
      </c>
      <c r="B145">
        <v>54648319</v>
      </c>
      <c r="C145">
        <v>54650476</v>
      </c>
      <c r="D145" t="s">
        <v>1015</v>
      </c>
      <c r="E145" t="s">
        <v>9</v>
      </c>
      <c r="F145" t="s">
        <v>1015</v>
      </c>
      <c r="H145" s="6" t="s">
        <v>95</v>
      </c>
    </row>
    <row r="146" spans="1:14">
      <c r="A146" t="s">
        <v>978</v>
      </c>
      <c r="B146">
        <v>54648865</v>
      </c>
      <c r="C146">
        <v>54650191</v>
      </c>
      <c r="D146" t="s">
        <v>1016</v>
      </c>
      <c r="E146" t="s">
        <v>12</v>
      </c>
      <c r="F146" t="s">
        <v>1017</v>
      </c>
      <c r="H146" t="s">
        <v>95</v>
      </c>
      <c r="I146" t="s">
        <v>96</v>
      </c>
    </row>
    <row r="147" spans="1:14">
      <c r="A147" t="s">
        <v>978</v>
      </c>
      <c r="B147">
        <v>54650513</v>
      </c>
      <c r="C147">
        <v>54650514</v>
      </c>
      <c r="D147" t="s">
        <v>1018</v>
      </c>
      <c r="E147">
        <v>0.66669999999999996</v>
      </c>
      <c r="F147" t="s">
        <v>12</v>
      </c>
      <c r="H147" t="s">
        <v>95</v>
      </c>
    </row>
    <row r="148" spans="1:14">
      <c r="A148" t="s">
        <v>978</v>
      </c>
      <c r="B148">
        <v>54673784</v>
      </c>
      <c r="C148">
        <v>54673785</v>
      </c>
      <c r="D148" t="s">
        <v>1019</v>
      </c>
      <c r="E148">
        <v>0.66669999999999996</v>
      </c>
      <c r="F148" t="s">
        <v>12</v>
      </c>
      <c r="H148" t="s">
        <v>95</v>
      </c>
    </row>
    <row r="150" spans="1:14">
      <c r="A150" t="s">
        <v>1030</v>
      </c>
    </row>
    <row r="151" spans="1:14">
      <c r="A151" t="s">
        <v>978</v>
      </c>
      <c r="B151">
        <v>54707698</v>
      </c>
      <c r="C151">
        <v>54708003</v>
      </c>
      <c r="D151" t="s">
        <v>1020</v>
      </c>
      <c r="E151" t="s">
        <v>12</v>
      </c>
      <c r="F151" t="s">
        <v>1021</v>
      </c>
      <c r="H151" t="s">
        <v>95</v>
      </c>
    </row>
    <row r="152" spans="1:14">
      <c r="A152" t="s">
        <v>978</v>
      </c>
      <c r="B152">
        <v>54722726</v>
      </c>
      <c r="C152">
        <v>54722727</v>
      </c>
      <c r="D152" t="s">
        <v>1022</v>
      </c>
      <c r="E152">
        <v>0.33329999999999999</v>
      </c>
      <c r="F152" t="s">
        <v>11</v>
      </c>
      <c r="H152" t="s">
        <v>94</v>
      </c>
    </row>
    <row r="153" spans="1:14">
      <c r="A153" t="s">
        <v>978</v>
      </c>
      <c r="B153">
        <v>54731606</v>
      </c>
      <c r="C153">
        <v>54731607</v>
      </c>
      <c r="D153" t="s">
        <v>1023</v>
      </c>
      <c r="E153">
        <v>0.66669999999999996</v>
      </c>
      <c r="F153" t="s">
        <v>12</v>
      </c>
      <c r="H153" t="s">
        <v>95</v>
      </c>
      <c r="L153" t="s">
        <v>181</v>
      </c>
      <c r="M153" t="s">
        <v>182</v>
      </c>
      <c r="N153">
        <v>3</v>
      </c>
    </row>
    <row r="154" spans="1:14">
      <c r="A154" t="s">
        <v>978</v>
      </c>
      <c r="B154">
        <v>54734872</v>
      </c>
      <c r="C154">
        <v>54734873</v>
      </c>
      <c r="D154" t="s">
        <v>1024</v>
      </c>
      <c r="E154">
        <v>0.66669999999999996</v>
      </c>
      <c r="F154" t="s">
        <v>12</v>
      </c>
      <c r="H154" t="s">
        <v>95</v>
      </c>
    </row>
    <row r="155" spans="1:14">
      <c r="A155" t="s">
        <v>978</v>
      </c>
      <c r="B155">
        <v>54741469</v>
      </c>
      <c r="C155">
        <v>54741470</v>
      </c>
      <c r="D155" t="s">
        <v>1025</v>
      </c>
      <c r="E155">
        <v>0.66669999999999996</v>
      </c>
      <c r="F155" t="s">
        <v>12</v>
      </c>
      <c r="H155" t="s">
        <v>95</v>
      </c>
      <c r="J155" t="s">
        <v>175</v>
      </c>
      <c r="K155">
        <v>1</v>
      </c>
      <c r="L155" s="5">
        <v>1</v>
      </c>
      <c r="M155" s="5">
        <v>1</v>
      </c>
      <c r="N155" s="5">
        <v>0</v>
      </c>
    </row>
    <row r="156" spans="1:14">
      <c r="A156" t="s">
        <v>978</v>
      </c>
      <c r="B156">
        <v>54748575</v>
      </c>
      <c r="C156">
        <v>54748576</v>
      </c>
      <c r="D156" t="s">
        <v>1026</v>
      </c>
      <c r="E156">
        <v>0.33329999999999999</v>
      </c>
      <c r="F156" t="s">
        <v>9</v>
      </c>
      <c r="H156" t="s">
        <v>94</v>
      </c>
      <c r="J156" t="s">
        <v>176</v>
      </c>
      <c r="K156">
        <v>4</v>
      </c>
      <c r="L156" s="5">
        <v>3</v>
      </c>
      <c r="M156" s="5">
        <v>3</v>
      </c>
      <c r="N156" s="5">
        <v>0</v>
      </c>
    </row>
    <row r="158" spans="1:14">
      <c r="A158" t="s">
        <v>1077</v>
      </c>
    </row>
    <row r="159" spans="1:14">
      <c r="A159" t="s">
        <v>272</v>
      </c>
      <c r="B159">
        <v>317482</v>
      </c>
      <c r="C159">
        <v>317483</v>
      </c>
      <c r="D159" t="s">
        <v>1031</v>
      </c>
      <c r="E159">
        <v>0.66669999999999996</v>
      </c>
      <c r="F159" t="s">
        <v>12</v>
      </c>
      <c r="H159" t="s">
        <v>95</v>
      </c>
    </row>
    <row r="160" spans="1:14">
      <c r="A160" t="s">
        <v>272</v>
      </c>
      <c r="B160">
        <v>322065</v>
      </c>
      <c r="C160">
        <v>322170</v>
      </c>
      <c r="D160" t="s">
        <v>1032</v>
      </c>
      <c r="E160" t="s">
        <v>12</v>
      </c>
      <c r="F160" t="s">
        <v>1033</v>
      </c>
      <c r="H160" t="s">
        <v>95</v>
      </c>
    </row>
    <row r="161" spans="1:8">
      <c r="A161" t="s">
        <v>272</v>
      </c>
      <c r="B161">
        <v>325050</v>
      </c>
      <c r="C161">
        <v>326548</v>
      </c>
      <c r="D161" t="s">
        <v>1034</v>
      </c>
      <c r="E161" t="s">
        <v>12</v>
      </c>
      <c r="F161" t="s">
        <v>1035</v>
      </c>
      <c r="H161" t="s">
        <v>95</v>
      </c>
    </row>
    <row r="162" spans="1:8">
      <c r="A162" t="s">
        <v>272</v>
      </c>
      <c r="B162">
        <v>330145</v>
      </c>
      <c r="C162">
        <v>330146</v>
      </c>
      <c r="D162" t="s">
        <v>1036</v>
      </c>
      <c r="E162">
        <v>0.66669999999999996</v>
      </c>
      <c r="F162" t="s">
        <v>12</v>
      </c>
      <c r="H162" t="s">
        <v>95</v>
      </c>
    </row>
    <row r="163" spans="1:8">
      <c r="A163" t="s">
        <v>272</v>
      </c>
      <c r="B163">
        <v>331410</v>
      </c>
      <c r="C163">
        <v>331411</v>
      </c>
      <c r="D163" t="s">
        <v>1037</v>
      </c>
      <c r="E163">
        <v>0.66669999999999996</v>
      </c>
      <c r="F163" t="s">
        <v>12</v>
      </c>
      <c r="H163" t="s">
        <v>95</v>
      </c>
    </row>
    <row r="164" spans="1:8">
      <c r="A164" t="s">
        <v>272</v>
      </c>
      <c r="B164">
        <v>336600</v>
      </c>
      <c r="C164">
        <v>336601</v>
      </c>
      <c r="D164" t="s">
        <v>1038</v>
      </c>
      <c r="E164">
        <v>0.66669999999999996</v>
      </c>
      <c r="F164" t="s">
        <v>12</v>
      </c>
      <c r="H164" t="s">
        <v>95</v>
      </c>
    </row>
    <row r="165" spans="1:8">
      <c r="A165" t="s">
        <v>272</v>
      </c>
      <c r="B165">
        <v>343172</v>
      </c>
      <c r="C165">
        <v>343512</v>
      </c>
      <c r="D165" t="s">
        <v>1039</v>
      </c>
      <c r="E165" t="s">
        <v>12</v>
      </c>
      <c r="F165" t="s">
        <v>1040</v>
      </c>
      <c r="H165" t="s">
        <v>95</v>
      </c>
    </row>
    <row r="166" spans="1:8">
      <c r="A166" t="s">
        <v>272</v>
      </c>
      <c r="B166">
        <v>352053</v>
      </c>
      <c r="C166">
        <v>352054</v>
      </c>
      <c r="D166" t="s">
        <v>1041</v>
      </c>
      <c r="E166">
        <v>0.66669999999999996</v>
      </c>
      <c r="F166" t="s">
        <v>12</v>
      </c>
      <c r="H166" t="s">
        <v>95</v>
      </c>
    </row>
    <row r="167" spans="1:8">
      <c r="A167" t="s">
        <v>272</v>
      </c>
      <c r="B167">
        <v>357975</v>
      </c>
      <c r="C167">
        <v>357976</v>
      </c>
      <c r="D167" t="s">
        <v>1042</v>
      </c>
      <c r="E167">
        <v>0.66669999999999996</v>
      </c>
      <c r="F167" t="s">
        <v>12</v>
      </c>
      <c r="H167" t="s">
        <v>95</v>
      </c>
    </row>
    <row r="168" spans="1:8">
      <c r="A168" t="s">
        <v>272</v>
      </c>
      <c r="B168">
        <v>363471</v>
      </c>
      <c r="C168">
        <v>363525</v>
      </c>
      <c r="D168" t="s">
        <v>1043</v>
      </c>
      <c r="E168" t="s">
        <v>12</v>
      </c>
      <c r="F168" t="s">
        <v>1044</v>
      </c>
      <c r="H168" t="s">
        <v>95</v>
      </c>
    </row>
    <row r="169" spans="1:8">
      <c r="A169" t="s">
        <v>272</v>
      </c>
      <c r="B169">
        <v>367202</v>
      </c>
      <c r="C169">
        <v>367203</v>
      </c>
      <c r="D169" t="s">
        <v>1045</v>
      </c>
      <c r="E169">
        <v>0.66669999999999996</v>
      </c>
      <c r="F169" t="s">
        <v>12</v>
      </c>
      <c r="H169" t="s">
        <v>95</v>
      </c>
    </row>
    <row r="170" spans="1:8">
      <c r="A170" t="s">
        <v>272</v>
      </c>
      <c r="B170">
        <v>369291</v>
      </c>
      <c r="C170">
        <v>369292</v>
      </c>
      <c r="D170" t="s">
        <v>1046</v>
      </c>
      <c r="E170">
        <v>0.33329999999999999</v>
      </c>
      <c r="F170" t="s">
        <v>11</v>
      </c>
      <c r="H170" t="s">
        <v>94</v>
      </c>
    </row>
    <row r="171" spans="1:8">
      <c r="A171" t="s">
        <v>272</v>
      </c>
      <c r="B171">
        <v>371143</v>
      </c>
      <c r="C171">
        <v>372388</v>
      </c>
      <c r="D171" t="s">
        <v>1047</v>
      </c>
      <c r="E171" t="s">
        <v>12</v>
      </c>
      <c r="F171" t="s">
        <v>1048</v>
      </c>
      <c r="H171" t="s">
        <v>95</v>
      </c>
    </row>
    <row r="172" spans="1:8">
      <c r="A172" t="s">
        <v>272</v>
      </c>
      <c r="B172">
        <v>374306</v>
      </c>
      <c r="C172">
        <v>374556</v>
      </c>
      <c r="D172" t="s">
        <v>1049</v>
      </c>
      <c r="E172" t="s">
        <v>12</v>
      </c>
      <c r="F172" t="s">
        <v>1050</v>
      </c>
      <c r="H172" t="s">
        <v>95</v>
      </c>
    </row>
    <row r="173" spans="1:8">
      <c r="A173" t="s">
        <v>272</v>
      </c>
      <c r="B173">
        <v>379385</v>
      </c>
      <c r="C173">
        <v>379448</v>
      </c>
      <c r="D173" t="s">
        <v>1051</v>
      </c>
      <c r="E173" t="s">
        <v>12</v>
      </c>
      <c r="F173" t="s">
        <v>1052</v>
      </c>
      <c r="H173" t="s">
        <v>95</v>
      </c>
    </row>
    <row r="174" spans="1:8">
      <c r="A174" t="s">
        <v>272</v>
      </c>
      <c r="B174">
        <v>396560</v>
      </c>
      <c r="C174">
        <v>397070</v>
      </c>
      <c r="D174" t="s">
        <v>1053</v>
      </c>
      <c r="E174" t="s">
        <v>12</v>
      </c>
      <c r="F174" t="s">
        <v>1054</v>
      </c>
      <c r="H174" t="s">
        <v>95</v>
      </c>
    </row>
    <row r="175" spans="1:8">
      <c r="A175" t="s">
        <v>272</v>
      </c>
      <c r="B175">
        <v>403343</v>
      </c>
      <c r="C175">
        <v>403407</v>
      </c>
      <c r="D175" t="s">
        <v>1055</v>
      </c>
      <c r="E175" t="s">
        <v>12</v>
      </c>
      <c r="F175" t="s">
        <v>1056</v>
      </c>
      <c r="H175" t="s">
        <v>95</v>
      </c>
    </row>
    <row r="176" spans="1:8">
      <c r="A176" t="s">
        <v>272</v>
      </c>
      <c r="B176">
        <v>412207</v>
      </c>
      <c r="C176">
        <v>412208</v>
      </c>
      <c r="D176" t="s">
        <v>1057</v>
      </c>
      <c r="E176">
        <v>0.66669999999999996</v>
      </c>
      <c r="F176" t="s">
        <v>12</v>
      </c>
      <c r="H176" t="s">
        <v>95</v>
      </c>
    </row>
    <row r="177" spans="1:14">
      <c r="A177" t="s">
        <v>272</v>
      </c>
      <c r="B177">
        <v>418993</v>
      </c>
      <c r="C177">
        <v>419121</v>
      </c>
      <c r="D177" t="s">
        <v>1058</v>
      </c>
      <c r="E177" t="s">
        <v>12</v>
      </c>
      <c r="F177" t="s">
        <v>1059</v>
      </c>
      <c r="H177" t="s">
        <v>95</v>
      </c>
    </row>
    <row r="178" spans="1:14">
      <c r="A178" t="s">
        <v>272</v>
      </c>
      <c r="B178">
        <v>423785</v>
      </c>
      <c r="C178">
        <v>423884</v>
      </c>
      <c r="D178" t="s">
        <v>1060</v>
      </c>
      <c r="E178" t="s">
        <v>12</v>
      </c>
      <c r="F178" t="s">
        <v>1061</v>
      </c>
      <c r="H178" t="s">
        <v>95</v>
      </c>
    </row>
    <row r="179" spans="1:14">
      <c r="A179" t="s">
        <v>272</v>
      </c>
      <c r="B179">
        <v>424291</v>
      </c>
      <c r="C179">
        <v>424746</v>
      </c>
      <c r="D179" t="s">
        <v>1062</v>
      </c>
      <c r="E179" t="s">
        <v>12</v>
      </c>
      <c r="F179" t="s">
        <v>1063</v>
      </c>
      <c r="H179" t="s">
        <v>95</v>
      </c>
    </row>
    <row r="180" spans="1:14">
      <c r="A180" t="s">
        <v>272</v>
      </c>
      <c r="B180">
        <v>425364</v>
      </c>
      <c r="C180">
        <v>425467</v>
      </c>
      <c r="D180" t="s">
        <v>1064</v>
      </c>
      <c r="E180" t="s">
        <v>12</v>
      </c>
      <c r="F180" t="s">
        <v>1065</v>
      </c>
      <c r="H180" t="s">
        <v>95</v>
      </c>
    </row>
    <row r="181" spans="1:14">
      <c r="A181" t="s">
        <v>272</v>
      </c>
      <c r="B181">
        <v>425697</v>
      </c>
      <c r="C181">
        <v>426065</v>
      </c>
      <c r="D181" t="s">
        <v>1066</v>
      </c>
      <c r="E181" t="s">
        <v>12</v>
      </c>
      <c r="F181" t="s">
        <v>1067</v>
      </c>
      <c r="H181" t="s">
        <v>95</v>
      </c>
    </row>
    <row r="182" spans="1:14">
      <c r="A182" t="s">
        <v>272</v>
      </c>
      <c r="B182">
        <v>434328</v>
      </c>
      <c r="C182">
        <v>434329</v>
      </c>
      <c r="D182" t="s">
        <v>1068</v>
      </c>
      <c r="E182">
        <v>0.33329999999999999</v>
      </c>
      <c r="F182" t="s">
        <v>11</v>
      </c>
      <c r="H182" t="s">
        <v>95</v>
      </c>
    </row>
    <row r="183" spans="1:14">
      <c r="A183" t="s">
        <v>272</v>
      </c>
      <c r="B183">
        <v>435483</v>
      </c>
      <c r="C183">
        <v>435484</v>
      </c>
      <c r="D183" t="s">
        <v>1069</v>
      </c>
      <c r="E183">
        <v>0.33329999999999999</v>
      </c>
      <c r="F183" t="s">
        <v>11</v>
      </c>
      <c r="H183" t="s">
        <v>95</v>
      </c>
      <c r="L183" t="s">
        <v>181</v>
      </c>
      <c r="M183" t="s">
        <v>182</v>
      </c>
      <c r="N183">
        <v>3</v>
      </c>
    </row>
    <row r="184" spans="1:14">
      <c r="A184" t="s">
        <v>272</v>
      </c>
      <c r="B184">
        <v>441378</v>
      </c>
      <c r="C184">
        <v>442699</v>
      </c>
      <c r="D184" t="s">
        <v>1070</v>
      </c>
      <c r="E184" t="s">
        <v>12</v>
      </c>
      <c r="F184" t="s">
        <v>1071</v>
      </c>
      <c r="H184" t="s">
        <v>95</v>
      </c>
    </row>
    <row r="185" spans="1:14">
      <c r="A185" t="s">
        <v>272</v>
      </c>
      <c r="B185">
        <v>445698</v>
      </c>
      <c r="C185">
        <v>445699</v>
      </c>
      <c r="D185" t="s">
        <v>1072</v>
      </c>
      <c r="E185">
        <v>0.66669999999999996</v>
      </c>
      <c r="F185" t="s">
        <v>12</v>
      </c>
      <c r="H185" t="s">
        <v>95</v>
      </c>
      <c r="J185" t="s">
        <v>175</v>
      </c>
      <c r="K185">
        <v>16</v>
      </c>
      <c r="L185" s="5">
        <v>16</v>
      </c>
      <c r="M185" s="5">
        <v>16</v>
      </c>
      <c r="N185" s="5">
        <v>0</v>
      </c>
    </row>
    <row r="186" spans="1:14">
      <c r="A186" t="s">
        <v>272</v>
      </c>
      <c r="B186">
        <v>447385</v>
      </c>
      <c r="C186">
        <v>447386</v>
      </c>
      <c r="D186" t="s">
        <v>1073</v>
      </c>
      <c r="E186">
        <v>0.66669999999999996</v>
      </c>
      <c r="F186" t="s">
        <v>12</v>
      </c>
      <c r="H186" t="s">
        <v>95</v>
      </c>
      <c r="J186" t="s">
        <v>176</v>
      </c>
      <c r="K186">
        <v>14</v>
      </c>
      <c r="L186" s="5">
        <v>12</v>
      </c>
      <c r="M186" s="5">
        <v>10</v>
      </c>
      <c r="N186" s="5">
        <v>0</v>
      </c>
    </row>
    <row r="187" spans="1:14">
      <c r="A187" t="s">
        <v>272</v>
      </c>
      <c r="B187">
        <v>450431</v>
      </c>
      <c r="C187">
        <v>450593</v>
      </c>
      <c r="D187" t="s">
        <v>1074</v>
      </c>
      <c r="E187" t="s">
        <v>12</v>
      </c>
      <c r="F187" t="s">
        <v>1075</v>
      </c>
      <c r="H187" t="s">
        <v>95</v>
      </c>
    </row>
    <row r="188" spans="1:14">
      <c r="A188" t="s">
        <v>272</v>
      </c>
      <c r="B188">
        <v>469015</v>
      </c>
      <c r="C188">
        <v>469016</v>
      </c>
      <c r="D188" t="s">
        <v>1076</v>
      </c>
      <c r="E188">
        <v>0.66669999999999996</v>
      </c>
      <c r="F188" t="s">
        <v>12</v>
      </c>
      <c r="H188" t="s">
        <v>94</v>
      </c>
    </row>
  </sheetData>
  <mergeCells count="5">
    <mergeCell ref="E1:F1"/>
    <mergeCell ref="J1:K1"/>
    <mergeCell ref="L1:N1"/>
    <mergeCell ref="Q1:S1"/>
    <mergeCell ref="Q8:S8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C1" workbookViewId="0">
      <selection activeCell="X9" sqref="X9"/>
    </sheetView>
  </sheetViews>
  <sheetFormatPr baseColWidth="10" defaultRowHeight="15" x14ac:dyDescent="0"/>
  <sheetData>
    <row r="1" spans="1:25">
      <c r="A1" s="35" t="s">
        <v>1</v>
      </c>
      <c r="B1" s="35"/>
      <c r="C1" s="35"/>
      <c r="D1" s="35"/>
      <c r="E1" s="35"/>
      <c r="G1" s="39" t="s">
        <v>824</v>
      </c>
      <c r="H1" s="39"/>
      <c r="I1" s="39"/>
      <c r="J1" s="39"/>
      <c r="K1" s="39"/>
      <c r="L1" s="32"/>
      <c r="M1" s="35" t="s">
        <v>825</v>
      </c>
      <c r="N1" s="35"/>
      <c r="O1" s="35"/>
      <c r="P1" s="35"/>
      <c r="Q1" s="35"/>
      <c r="R1" s="10"/>
      <c r="S1" s="39" t="s">
        <v>1084</v>
      </c>
      <c r="T1" s="39"/>
      <c r="U1" s="39"/>
      <c r="V1" s="39"/>
      <c r="W1" s="39"/>
    </row>
    <row r="2" spans="1:25">
      <c r="C2" t="s">
        <v>180</v>
      </c>
      <c r="G2" s="12"/>
      <c r="H2" s="13"/>
      <c r="I2" s="19" t="s">
        <v>180</v>
      </c>
      <c r="J2" s="18"/>
      <c r="K2" s="20"/>
      <c r="L2" s="11"/>
      <c r="O2" t="s">
        <v>180</v>
      </c>
      <c r="S2" s="7"/>
      <c r="T2" s="7"/>
      <c r="U2" s="40" t="s">
        <v>180</v>
      </c>
      <c r="V2" s="41"/>
      <c r="W2" s="42"/>
    </row>
    <row r="3" spans="1:25">
      <c r="B3" t="s">
        <v>30</v>
      </c>
      <c r="G3" s="14"/>
      <c r="H3" s="15" t="s">
        <v>30</v>
      </c>
      <c r="I3" s="15"/>
      <c r="J3" s="15"/>
      <c r="K3" s="15"/>
      <c r="L3" s="47"/>
      <c r="N3" t="s">
        <v>30</v>
      </c>
      <c r="S3" s="7"/>
      <c r="T3" s="7" t="s">
        <v>30</v>
      </c>
      <c r="U3" s="7"/>
      <c r="V3" s="7"/>
      <c r="W3" s="7"/>
      <c r="X3" s="9"/>
      <c r="Y3" s="43"/>
    </row>
    <row r="4" spans="1:25">
      <c r="C4" t="s">
        <v>181</v>
      </c>
      <c r="D4" t="s">
        <v>182</v>
      </c>
      <c r="E4">
        <v>3</v>
      </c>
      <c r="G4" s="14"/>
      <c r="H4" s="15"/>
      <c r="I4" s="15" t="s">
        <v>181</v>
      </c>
      <c r="J4" s="15" t="s">
        <v>182</v>
      </c>
      <c r="K4" s="15">
        <v>3</v>
      </c>
      <c r="L4" s="47"/>
      <c r="O4" t="s">
        <v>181</v>
      </c>
      <c r="P4" t="s">
        <v>182</v>
      </c>
      <c r="Q4">
        <v>3</v>
      </c>
      <c r="S4" s="7"/>
      <c r="T4" s="7"/>
      <c r="U4" s="7" t="s">
        <v>181</v>
      </c>
      <c r="V4" s="7" t="s">
        <v>182</v>
      </c>
      <c r="W4" s="7">
        <v>3</v>
      </c>
      <c r="X4" s="9"/>
      <c r="Y4" s="43" t="s">
        <v>31</v>
      </c>
    </row>
    <row r="5" spans="1:25">
      <c r="A5" t="s">
        <v>175</v>
      </c>
      <c r="B5">
        <v>34</v>
      </c>
      <c r="C5">
        <v>34</v>
      </c>
      <c r="D5">
        <v>31</v>
      </c>
      <c r="E5">
        <v>26</v>
      </c>
      <c r="G5" s="14" t="s">
        <v>175</v>
      </c>
      <c r="H5" s="17">
        <v>34</v>
      </c>
      <c r="I5" s="17">
        <v>33</v>
      </c>
      <c r="J5" s="17">
        <v>31</v>
      </c>
      <c r="K5" s="17">
        <v>25</v>
      </c>
      <c r="L5" s="47"/>
      <c r="M5" t="s">
        <v>175</v>
      </c>
      <c r="N5">
        <v>94</v>
      </c>
      <c r="O5">
        <v>92</v>
      </c>
      <c r="P5">
        <v>87</v>
      </c>
      <c r="Q5">
        <v>52</v>
      </c>
      <c r="S5" s="7" t="s">
        <v>175</v>
      </c>
      <c r="T5" s="8">
        <v>65</v>
      </c>
      <c r="U5" s="8">
        <v>59</v>
      </c>
      <c r="V5" s="8">
        <v>53</v>
      </c>
      <c r="W5" s="8">
        <v>17</v>
      </c>
      <c r="X5" s="9"/>
      <c r="Y5" s="43"/>
    </row>
    <row r="6" spans="1:25">
      <c r="A6" t="s">
        <v>176</v>
      </c>
      <c r="B6">
        <v>20</v>
      </c>
      <c r="C6">
        <v>19</v>
      </c>
      <c r="D6">
        <v>18</v>
      </c>
      <c r="E6">
        <v>14</v>
      </c>
      <c r="G6" s="14" t="s">
        <v>176</v>
      </c>
      <c r="H6" s="17">
        <v>38</v>
      </c>
      <c r="I6" s="17">
        <v>36</v>
      </c>
      <c r="J6" s="17">
        <v>31</v>
      </c>
      <c r="K6" s="17">
        <v>24</v>
      </c>
      <c r="L6" s="47"/>
      <c r="M6" t="s">
        <v>176</v>
      </c>
      <c r="N6">
        <v>89</v>
      </c>
      <c r="O6">
        <v>75</v>
      </c>
      <c r="P6">
        <v>58</v>
      </c>
      <c r="Q6">
        <v>27</v>
      </c>
      <c r="S6" s="7" t="s">
        <v>176</v>
      </c>
      <c r="T6" s="8">
        <v>99</v>
      </c>
      <c r="U6" s="8">
        <v>91</v>
      </c>
      <c r="V6" s="8">
        <v>76</v>
      </c>
      <c r="W6" s="8">
        <v>34</v>
      </c>
      <c r="X6" s="9"/>
      <c r="Y6" s="43"/>
    </row>
    <row r="7" spans="1:25">
      <c r="C7" s="33">
        <v>1</v>
      </c>
      <c r="D7" s="33">
        <v>0.91176470588235292</v>
      </c>
      <c r="E7" s="33">
        <v>0.76470588235294112</v>
      </c>
      <c r="G7" s="14"/>
      <c r="H7" s="15"/>
      <c r="I7" s="33">
        <v>0.97058823529411764</v>
      </c>
      <c r="J7" s="33">
        <v>0.91176470588235292</v>
      </c>
      <c r="K7" s="33">
        <v>0.73529411764705888</v>
      </c>
      <c r="L7" s="47"/>
      <c r="O7" s="33">
        <v>0.97872340425531912</v>
      </c>
      <c r="P7" s="33">
        <v>0.92553191489361697</v>
      </c>
      <c r="Q7" s="33">
        <v>0.55319148936170215</v>
      </c>
      <c r="S7" s="7"/>
      <c r="T7" s="7"/>
      <c r="U7" s="33">
        <v>0.90769999999999995</v>
      </c>
      <c r="V7" s="33">
        <v>0.81540000000000001</v>
      </c>
      <c r="W7" s="33">
        <v>0.26150000000000001</v>
      </c>
      <c r="X7" s="9"/>
      <c r="Y7" s="43">
        <v>0.86</v>
      </c>
    </row>
    <row r="8" spans="1:25">
      <c r="C8" s="33">
        <v>0.95</v>
      </c>
      <c r="D8" s="33">
        <v>0.9</v>
      </c>
      <c r="E8" s="33">
        <v>0.7</v>
      </c>
      <c r="G8" s="14"/>
      <c r="H8" s="15"/>
      <c r="I8" s="33">
        <v>0.94736842105263153</v>
      </c>
      <c r="J8" s="33">
        <v>0.81578947368421051</v>
      </c>
      <c r="K8" s="33">
        <v>0.63157894736842102</v>
      </c>
      <c r="L8" s="47"/>
      <c r="O8" s="33">
        <v>0.84269662921348309</v>
      </c>
      <c r="P8" s="33">
        <v>0.651685393258427</v>
      </c>
      <c r="Q8" s="33">
        <v>0.30337078651685395</v>
      </c>
      <c r="S8" s="7"/>
      <c r="T8" s="7"/>
      <c r="U8" s="33">
        <v>0.91920000000000002</v>
      </c>
      <c r="V8" s="33">
        <v>0.76770000000000005</v>
      </c>
      <c r="W8" s="33">
        <v>0.34339999999999998</v>
      </c>
      <c r="X8" s="9"/>
      <c r="Y8" s="43"/>
    </row>
    <row r="9" spans="1:25">
      <c r="C9" t="s">
        <v>187</v>
      </c>
      <c r="G9" s="14"/>
      <c r="H9" s="15"/>
      <c r="I9" s="19" t="s">
        <v>187</v>
      </c>
      <c r="J9" s="18"/>
      <c r="K9" s="20"/>
      <c r="L9" s="47"/>
      <c r="O9" t="s">
        <v>187</v>
      </c>
      <c r="S9" s="7"/>
      <c r="T9" s="7"/>
      <c r="U9" s="44" t="s">
        <v>187</v>
      </c>
      <c r="V9" s="45"/>
      <c r="W9" s="46"/>
      <c r="X9" s="9"/>
      <c r="Y9" s="43"/>
    </row>
    <row r="10" spans="1:25">
      <c r="A10" t="s">
        <v>175</v>
      </c>
      <c r="C10" t="s">
        <v>341</v>
      </c>
      <c r="D10" t="s">
        <v>342</v>
      </c>
      <c r="E10" t="s">
        <v>343</v>
      </c>
      <c r="G10" s="14" t="s">
        <v>175</v>
      </c>
      <c r="H10" s="15"/>
      <c r="I10" s="15" t="s">
        <v>822</v>
      </c>
      <c r="J10" s="15" t="s">
        <v>820</v>
      </c>
      <c r="K10" s="15" t="s">
        <v>823</v>
      </c>
      <c r="L10" s="47"/>
      <c r="M10" t="s">
        <v>175</v>
      </c>
      <c r="O10" t="s">
        <v>655</v>
      </c>
      <c r="P10" t="s">
        <v>657</v>
      </c>
      <c r="Q10" t="s">
        <v>656</v>
      </c>
      <c r="S10" s="7" t="s">
        <v>175</v>
      </c>
      <c r="T10" s="7"/>
      <c r="U10" s="22" t="s">
        <v>1081</v>
      </c>
      <c r="V10" s="7" t="s">
        <v>1082</v>
      </c>
      <c r="W10" s="7" t="s">
        <v>1083</v>
      </c>
      <c r="X10" s="9"/>
      <c r="Y10" s="43">
        <v>0.17</v>
      </c>
    </row>
    <row r="11" spans="1:25">
      <c r="A11" t="s">
        <v>176</v>
      </c>
      <c r="C11" t="s">
        <v>338</v>
      </c>
      <c r="D11" t="s">
        <v>339</v>
      </c>
      <c r="E11" t="s">
        <v>340</v>
      </c>
      <c r="G11" s="14" t="s">
        <v>176</v>
      </c>
      <c r="H11" s="15"/>
      <c r="I11" s="15" t="s">
        <v>819</v>
      </c>
      <c r="J11" s="15" t="s">
        <v>820</v>
      </c>
      <c r="K11" s="15" t="s">
        <v>821</v>
      </c>
      <c r="L11" s="47"/>
      <c r="M11" t="s">
        <v>176</v>
      </c>
      <c r="O11" t="s">
        <v>652</v>
      </c>
      <c r="P11" t="s">
        <v>653</v>
      </c>
      <c r="Q11" t="s">
        <v>654</v>
      </c>
      <c r="S11" s="7" t="s">
        <v>176</v>
      </c>
      <c r="T11" s="7"/>
      <c r="U11" s="7" t="s">
        <v>1078</v>
      </c>
      <c r="V11" s="7" t="s">
        <v>1079</v>
      </c>
      <c r="W11" s="7" t="s">
        <v>1080</v>
      </c>
      <c r="X11" s="9"/>
      <c r="Y11" s="43"/>
    </row>
    <row r="12" spans="1:25">
      <c r="C12" s="33">
        <v>0.19047619047619047</v>
      </c>
      <c r="D12" s="33">
        <v>3.125E-2</v>
      </c>
      <c r="E12" s="33">
        <v>0</v>
      </c>
      <c r="G12" s="14"/>
      <c r="H12" s="15"/>
      <c r="I12" s="33">
        <v>0.17500000000000004</v>
      </c>
      <c r="J12" s="33">
        <v>6.0606060606060552E-2</v>
      </c>
      <c r="K12" s="33">
        <v>7.407407407407407E-2</v>
      </c>
      <c r="L12" s="47"/>
      <c r="O12" s="33">
        <v>0.38</v>
      </c>
      <c r="P12" s="33">
        <v>1.1363636363636354E-2</v>
      </c>
      <c r="Q12" s="33">
        <v>1.8867924528301883E-2</v>
      </c>
      <c r="S12" s="7"/>
      <c r="T12" s="7"/>
      <c r="U12" s="33">
        <v>6.3500000000000001E-2</v>
      </c>
      <c r="V12" s="33">
        <v>5.3600000000000002E-2</v>
      </c>
      <c r="W12" s="33">
        <v>0.1053</v>
      </c>
      <c r="X12" s="9"/>
      <c r="Y12" s="43"/>
    </row>
    <row r="13" spans="1:25">
      <c r="C13" s="33">
        <v>0.26923076923076927</v>
      </c>
      <c r="D13" s="33">
        <v>5.2631578947368474E-2</v>
      </c>
      <c r="E13" s="33">
        <v>6.6666666666666652E-2</v>
      </c>
      <c r="G13" s="14"/>
      <c r="H13" s="15"/>
      <c r="I13" s="33">
        <v>0.21739130434782605</v>
      </c>
      <c r="J13" s="33">
        <v>6.0606060606060552E-2</v>
      </c>
      <c r="K13" s="33">
        <v>7.6923076923076872E-2</v>
      </c>
      <c r="L13" s="47"/>
      <c r="O13" s="33">
        <v>0.35344827586206895</v>
      </c>
      <c r="P13" s="33">
        <v>0.21621621621621623</v>
      </c>
      <c r="Q13" s="33">
        <v>0</v>
      </c>
      <c r="S13" s="7"/>
      <c r="T13" s="7"/>
      <c r="U13" s="33">
        <v>0.14149999999999999</v>
      </c>
      <c r="V13" s="33">
        <v>8.43E-2</v>
      </c>
      <c r="W13" s="33">
        <v>0.1053</v>
      </c>
      <c r="X13" s="9"/>
      <c r="Y13" s="43"/>
    </row>
  </sheetData>
  <mergeCells count="4">
    <mergeCell ref="A1:E1"/>
    <mergeCell ref="G1:K1"/>
    <mergeCell ref="M1:Q1"/>
    <mergeCell ref="S1:W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8"/>
  <sheetViews>
    <sheetView workbookViewId="0">
      <selection activeCell="H116" sqref="H116"/>
    </sheetView>
  </sheetViews>
  <sheetFormatPr baseColWidth="10" defaultRowHeight="15" x14ac:dyDescent="0"/>
  <cols>
    <col min="4" max="4" width="24.6640625" customWidth="1"/>
  </cols>
  <sheetData>
    <row r="1" spans="1:21">
      <c r="A1" t="s">
        <v>89</v>
      </c>
      <c r="B1" t="s">
        <v>90</v>
      </c>
      <c r="C1" t="s">
        <v>91</v>
      </c>
      <c r="D1" t="s">
        <v>92</v>
      </c>
      <c r="E1" s="35" t="s">
        <v>93</v>
      </c>
      <c r="F1" s="35"/>
      <c r="H1" t="s">
        <v>178</v>
      </c>
      <c r="I1" t="s">
        <v>177</v>
      </c>
      <c r="J1" s="35" t="s">
        <v>179</v>
      </c>
      <c r="K1" s="35"/>
      <c r="L1" s="35" t="s">
        <v>180</v>
      </c>
      <c r="M1" s="35"/>
      <c r="N1" s="35"/>
      <c r="O1" s="7"/>
      <c r="P1" s="7"/>
      <c r="Q1" s="36" t="s">
        <v>180</v>
      </c>
      <c r="R1" s="36"/>
      <c r="S1" s="36"/>
      <c r="T1" s="7"/>
      <c r="U1" s="7"/>
    </row>
    <row r="2" spans="1:21">
      <c r="A2" t="s">
        <v>83</v>
      </c>
      <c r="B2">
        <v>2765547</v>
      </c>
      <c r="C2">
        <v>2765710</v>
      </c>
      <c r="D2" t="s">
        <v>40</v>
      </c>
      <c r="E2" t="s">
        <v>11</v>
      </c>
      <c r="F2" t="s">
        <v>40</v>
      </c>
      <c r="H2" t="s">
        <v>94</v>
      </c>
      <c r="L2" t="s">
        <v>181</v>
      </c>
      <c r="M2" t="s">
        <v>182</v>
      </c>
      <c r="N2">
        <v>3</v>
      </c>
      <c r="O2" s="7"/>
      <c r="P2" s="7" t="s">
        <v>30</v>
      </c>
      <c r="Q2" s="7"/>
      <c r="R2" s="7"/>
      <c r="S2" s="7"/>
      <c r="T2" s="7"/>
      <c r="U2" s="7"/>
    </row>
    <row r="3" spans="1:21">
      <c r="A3" t="s">
        <v>83</v>
      </c>
      <c r="B3">
        <v>2768197</v>
      </c>
      <c r="C3">
        <v>2768367</v>
      </c>
      <c r="D3" t="s">
        <v>41</v>
      </c>
      <c r="E3" t="s">
        <v>11</v>
      </c>
      <c r="F3" t="s">
        <v>41</v>
      </c>
      <c r="H3" t="s">
        <v>95</v>
      </c>
      <c r="O3" s="7"/>
      <c r="P3" s="7"/>
      <c r="Q3" s="7" t="s">
        <v>181</v>
      </c>
      <c r="R3" s="7" t="s">
        <v>182</v>
      </c>
      <c r="S3" s="7">
        <v>3</v>
      </c>
      <c r="T3" s="7"/>
      <c r="U3" s="7" t="s">
        <v>31</v>
      </c>
    </row>
    <row r="4" spans="1:21">
      <c r="A4" t="s">
        <v>83</v>
      </c>
      <c r="B4">
        <v>2769541</v>
      </c>
      <c r="C4">
        <v>2769542</v>
      </c>
      <c r="D4" t="s">
        <v>42</v>
      </c>
      <c r="E4">
        <v>0.33329999999999999</v>
      </c>
      <c r="F4" t="s">
        <v>11</v>
      </c>
      <c r="H4" t="s">
        <v>94</v>
      </c>
      <c r="J4" t="s">
        <v>175</v>
      </c>
      <c r="K4">
        <v>10</v>
      </c>
      <c r="L4" s="5">
        <v>10</v>
      </c>
      <c r="M4" s="5">
        <v>5</v>
      </c>
      <c r="N4" s="5">
        <v>4</v>
      </c>
      <c r="O4" s="7" t="s">
        <v>175</v>
      </c>
      <c r="P4" s="8">
        <v>28</v>
      </c>
      <c r="Q4" s="8">
        <v>27</v>
      </c>
      <c r="R4" s="8">
        <v>20</v>
      </c>
      <c r="S4" s="8">
        <v>18</v>
      </c>
      <c r="T4" s="7"/>
      <c r="U4" s="7"/>
    </row>
    <row r="5" spans="1:21">
      <c r="A5" t="s">
        <v>83</v>
      </c>
      <c r="B5">
        <v>2771735</v>
      </c>
      <c r="C5">
        <v>2771736</v>
      </c>
      <c r="D5" t="s">
        <v>43</v>
      </c>
      <c r="E5">
        <v>0.33329999999999999</v>
      </c>
      <c r="F5" t="s">
        <v>11</v>
      </c>
      <c r="H5" t="s">
        <v>94</v>
      </c>
      <c r="J5" t="s">
        <v>176</v>
      </c>
      <c r="K5">
        <v>26</v>
      </c>
      <c r="L5" s="5">
        <v>20</v>
      </c>
      <c r="M5" s="5">
        <v>14</v>
      </c>
      <c r="N5" s="5">
        <v>12</v>
      </c>
      <c r="O5" s="7" t="s">
        <v>176</v>
      </c>
      <c r="P5" s="8">
        <v>48</v>
      </c>
      <c r="Q5" s="8">
        <v>37</v>
      </c>
      <c r="R5" s="8">
        <v>31</v>
      </c>
      <c r="S5" s="8">
        <v>24</v>
      </c>
      <c r="T5" s="7"/>
      <c r="U5" s="7"/>
    </row>
    <row r="6" spans="1:21">
      <c r="A6" t="s">
        <v>83</v>
      </c>
      <c r="B6">
        <v>2773432</v>
      </c>
      <c r="C6">
        <v>2773433</v>
      </c>
      <c r="D6" t="s">
        <v>44</v>
      </c>
      <c r="E6">
        <v>0.33329999999999999</v>
      </c>
      <c r="F6" t="s">
        <v>11</v>
      </c>
      <c r="H6" t="s">
        <v>94</v>
      </c>
      <c r="O6" s="7"/>
      <c r="P6" s="7"/>
      <c r="Q6" s="7">
        <f>Q4/$P4</f>
        <v>0.9642857142857143</v>
      </c>
      <c r="R6" s="7">
        <f t="shared" ref="R6:S7" si="0">R4/$P4</f>
        <v>0.7142857142857143</v>
      </c>
      <c r="S6" s="7">
        <f t="shared" si="0"/>
        <v>0.6428571428571429</v>
      </c>
      <c r="T6" s="7"/>
      <c r="U6" s="7">
        <v>0.86</v>
      </c>
    </row>
    <row r="7" spans="1:21">
      <c r="A7" t="s">
        <v>83</v>
      </c>
      <c r="B7">
        <v>2773978</v>
      </c>
      <c r="C7">
        <v>2773979</v>
      </c>
      <c r="D7" t="s">
        <v>45</v>
      </c>
      <c r="E7">
        <v>0.33329999999999999</v>
      </c>
      <c r="F7" t="s">
        <v>11</v>
      </c>
      <c r="H7" t="s">
        <v>94</v>
      </c>
      <c r="O7" s="7"/>
      <c r="P7" s="7"/>
      <c r="Q7" s="7">
        <f>Q5/$P5</f>
        <v>0.77083333333333337</v>
      </c>
      <c r="R7" s="7">
        <f t="shared" si="0"/>
        <v>0.64583333333333337</v>
      </c>
      <c r="S7" s="7">
        <f t="shared" si="0"/>
        <v>0.5</v>
      </c>
      <c r="T7" s="7"/>
      <c r="U7" s="7"/>
    </row>
    <row r="8" spans="1:21">
      <c r="A8" t="s">
        <v>83</v>
      </c>
      <c r="B8">
        <v>2774679</v>
      </c>
      <c r="C8">
        <v>2774680</v>
      </c>
      <c r="D8" t="s">
        <v>46</v>
      </c>
      <c r="E8">
        <v>0.33329999999999999</v>
      </c>
      <c r="F8" t="s">
        <v>11</v>
      </c>
      <c r="H8" t="s">
        <v>94</v>
      </c>
      <c r="O8" s="7"/>
      <c r="P8" s="7"/>
      <c r="Q8" s="36" t="s">
        <v>187</v>
      </c>
      <c r="R8" s="36"/>
      <c r="S8" s="36"/>
      <c r="T8" s="7"/>
      <c r="U8" s="7"/>
    </row>
    <row r="9" spans="1:21">
      <c r="A9" t="s">
        <v>83</v>
      </c>
      <c r="B9">
        <v>2775845</v>
      </c>
      <c r="C9">
        <v>2775976</v>
      </c>
      <c r="D9" t="s">
        <v>47</v>
      </c>
      <c r="E9" t="s">
        <v>11</v>
      </c>
      <c r="F9" t="s">
        <v>47</v>
      </c>
      <c r="H9" t="s">
        <v>95</v>
      </c>
      <c r="O9" s="7" t="s">
        <v>175</v>
      </c>
      <c r="P9" s="7"/>
      <c r="Q9" s="7" t="s">
        <v>188</v>
      </c>
      <c r="R9" s="7" t="s">
        <v>189</v>
      </c>
      <c r="S9" s="7" t="s">
        <v>190</v>
      </c>
      <c r="T9" s="7"/>
      <c r="U9" s="7">
        <v>0.17</v>
      </c>
    </row>
    <row r="10" spans="1:21">
      <c r="A10" t="s">
        <v>83</v>
      </c>
      <c r="B10">
        <v>2776658</v>
      </c>
      <c r="C10">
        <v>2777103</v>
      </c>
      <c r="D10" t="s">
        <v>48</v>
      </c>
      <c r="E10" t="s">
        <v>11</v>
      </c>
      <c r="F10" t="s">
        <v>48</v>
      </c>
      <c r="H10" t="s">
        <v>95</v>
      </c>
      <c r="O10" s="7" t="s">
        <v>176</v>
      </c>
      <c r="P10" s="7"/>
      <c r="Q10" s="7" t="s">
        <v>184</v>
      </c>
      <c r="R10" s="7" t="s">
        <v>185</v>
      </c>
      <c r="S10" s="7" t="s">
        <v>186</v>
      </c>
      <c r="T10" s="7"/>
      <c r="U10" s="7"/>
    </row>
    <row r="11" spans="1:21">
      <c r="A11" t="s">
        <v>83</v>
      </c>
      <c r="B11">
        <v>2785159</v>
      </c>
      <c r="C11">
        <v>2785234</v>
      </c>
      <c r="D11" t="s">
        <v>49</v>
      </c>
      <c r="E11" t="s">
        <v>13</v>
      </c>
      <c r="F11" t="s">
        <v>84</v>
      </c>
      <c r="H11" t="s">
        <v>95</v>
      </c>
      <c r="O11" s="7"/>
      <c r="P11" s="7"/>
      <c r="Q11" s="7">
        <f>1-27/33</f>
        <v>0.18181818181818177</v>
      </c>
      <c r="R11" s="7">
        <f>1-20/22</f>
        <v>9.0909090909090939E-2</v>
      </c>
      <c r="S11" s="7">
        <f>1-18/18</f>
        <v>0</v>
      </c>
      <c r="T11" s="7"/>
      <c r="U11" s="7"/>
    </row>
    <row r="12" spans="1:21">
      <c r="A12" t="s">
        <v>83</v>
      </c>
      <c r="B12">
        <v>2788409</v>
      </c>
      <c r="C12">
        <v>2788410</v>
      </c>
      <c r="D12" t="s">
        <v>50</v>
      </c>
      <c r="E12">
        <v>1</v>
      </c>
      <c r="F12" t="s">
        <v>13</v>
      </c>
      <c r="H12" t="s">
        <v>95</v>
      </c>
      <c r="O12" s="7"/>
      <c r="P12" s="7"/>
      <c r="Q12" s="7">
        <f>1-37/54</f>
        <v>0.31481481481481477</v>
      </c>
      <c r="R12" s="7">
        <f>1-31/37</f>
        <v>0.16216216216216217</v>
      </c>
      <c r="S12" s="7">
        <f>1-24/25</f>
        <v>4.0000000000000036E-2</v>
      </c>
      <c r="T12" s="7"/>
      <c r="U12" s="7"/>
    </row>
    <row r="13" spans="1:21">
      <c r="A13" t="s">
        <v>83</v>
      </c>
      <c r="B13">
        <v>2798094</v>
      </c>
      <c r="C13">
        <v>2798351</v>
      </c>
      <c r="D13" t="s">
        <v>51</v>
      </c>
      <c r="E13" t="s">
        <v>13</v>
      </c>
      <c r="F13" t="s">
        <v>85</v>
      </c>
      <c r="H13" t="s">
        <v>95</v>
      </c>
    </row>
    <row r="14" spans="1:21">
      <c r="A14" t="s">
        <v>83</v>
      </c>
      <c r="B14">
        <v>2798480</v>
      </c>
      <c r="C14">
        <v>2798640</v>
      </c>
      <c r="D14" t="s">
        <v>52</v>
      </c>
      <c r="E14" t="s">
        <v>11</v>
      </c>
      <c r="F14" t="s">
        <v>52</v>
      </c>
      <c r="H14" t="s">
        <v>95</v>
      </c>
    </row>
    <row r="15" spans="1:21">
      <c r="A15" t="s">
        <v>83</v>
      </c>
      <c r="B15">
        <v>2816397</v>
      </c>
      <c r="C15">
        <v>2816398</v>
      </c>
      <c r="D15" t="s">
        <v>53</v>
      </c>
      <c r="E15">
        <v>1</v>
      </c>
      <c r="F15" t="s">
        <v>13</v>
      </c>
      <c r="H15" t="s">
        <v>95</v>
      </c>
    </row>
    <row r="16" spans="1:21">
      <c r="A16" t="s">
        <v>83</v>
      </c>
      <c r="B16">
        <v>2818084</v>
      </c>
      <c r="C16">
        <v>2818085</v>
      </c>
      <c r="D16" t="s">
        <v>54</v>
      </c>
      <c r="E16">
        <v>0.66669999999999996</v>
      </c>
      <c r="F16" t="s">
        <v>14</v>
      </c>
      <c r="H16" t="s">
        <v>94</v>
      </c>
    </row>
    <row r="17" spans="1:8">
      <c r="A17" t="s">
        <v>83</v>
      </c>
      <c r="B17">
        <v>2820281</v>
      </c>
      <c r="C17">
        <v>2820282</v>
      </c>
      <c r="D17" t="s">
        <v>55</v>
      </c>
      <c r="E17">
        <v>1</v>
      </c>
      <c r="F17" t="s">
        <v>13</v>
      </c>
      <c r="H17" t="s">
        <v>94</v>
      </c>
    </row>
    <row r="18" spans="1:8">
      <c r="A18" t="s">
        <v>83</v>
      </c>
      <c r="B18">
        <v>2820388</v>
      </c>
      <c r="C18">
        <v>2820389</v>
      </c>
      <c r="D18" t="s">
        <v>56</v>
      </c>
      <c r="E18">
        <v>0.33329999999999999</v>
      </c>
      <c r="F18" t="s">
        <v>9</v>
      </c>
      <c r="H18" t="s">
        <v>94</v>
      </c>
    </row>
    <row r="19" spans="1:8">
      <c r="A19" t="s">
        <v>83</v>
      </c>
      <c r="B19">
        <v>2820587</v>
      </c>
      <c r="C19">
        <v>2820588</v>
      </c>
      <c r="D19" t="s">
        <v>57</v>
      </c>
      <c r="E19">
        <v>1</v>
      </c>
      <c r="F19" t="s">
        <v>13</v>
      </c>
      <c r="H19" t="s">
        <v>95</v>
      </c>
    </row>
    <row r="20" spans="1:8">
      <c r="A20" t="s">
        <v>83</v>
      </c>
      <c r="B20">
        <v>2848160</v>
      </c>
      <c r="C20">
        <v>2848161</v>
      </c>
      <c r="D20" t="s">
        <v>58</v>
      </c>
      <c r="E20">
        <v>1</v>
      </c>
      <c r="F20" t="s">
        <v>13</v>
      </c>
      <c r="H20" t="s">
        <v>95</v>
      </c>
    </row>
    <row r="21" spans="1:8">
      <c r="A21" t="s">
        <v>83</v>
      </c>
      <c r="B21">
        <v>2848252</v>
      </c>
      <c r="C21">
        <v>2848253</v>
      </c>
      <c r="D21" t="s">
        <v>59</v>
      </c>
      <c r="E21">
        <v>0.33329999999999999</v>
      </c>
      <c r="F21" t="s">
        <v>11</v>
      </c>
      <c r="H21" t="s">
        <v>95</v>
      </c>
    </row>
    <row r="22" spans="1:8">
      <c r="A22" t="s">
        <v>83</v>
      </c>
      <c r="B22">
        <v>2848851</v>
      </c>
      <c r="C22">
        <v>2848852</v>
      </c>
      <c r="D22" t="s">
        <v>60</v>
      </c>
      <c r="E22">
        <v>0.33329999999999999</v>
      </c>
      <c r="F22" t="s">
        <v>11</v>
      </c>
      <c r="H22" t="s">
        <v>94</v>
      </c>
    </row>
    <row r="23" spans="1:8">
      <c r="A23" t="s">
        <v>83</v>
      </c>
      <c r="B23">
        <v>2849471</v>
      </c>
      <c r="C23">
        <v>2849472</v>
      </c>
      <c r="D23" t="s">
        <v>61</v>
      </c>
      <c r="E23">
        <v>0.33329999999999999</v>
      </c>
      <c r="F23" t="s">
        <v>11</v>
      </c>
      <c r="H23" t="s">
        <v>94</v>
      </c>
    </row>
    <row r="24" spans="1:8">
      <c r="A24" t="s">
        <v>83</v>
      </c>
      <c r="B24">
        <v>2849555</v>
      </c>
      <c r="C24">
        <v>2849556</v>
      </c>
      <c r="D24" t="s">
        <v>62</v>
      </c>
      <c r="E24">
        <v>0.33329999999999999</v>
      </c>
      <c r="F24" t="s">
        <v>9</v>
      </c>
      <c r="H24" t="s">
        <v>95</v>
      </c>
    </row>
    <row r="25" spans="1:8">
      <c r="A25" t="s">
        <v>83</v>
      </c>
      <c r="B25">
        <v>2852353</v>
      </c>
      <c r="C25">
        <v>2852354</v>
      </c>
      <c r="D25" t="s">
        <v>63</v>
      </c>
      <c r="E25">
        <v>0.66669999999999996</v>
      </c>
      <c r="F25" t="s">
        <v>12</v>
      </c>
      <c r="H25" t="s">
        <v>94</v>
      </c>
    </row>
    <row r="26" spans="1:8">
      <c r="A26" t="s">
        <v>83</v>
      </c>
      <c r="B26">
        <v>2852621</v>
      </c>
      <c r="C26">
        <v>2852622</v>
      </c>
      <c r="D26" t="s">
        <v>64</v>
      </c>
      <c r="E26">
        <v>0.33329999999999999</v>
      </c>
      <c r="F26" t="s">
        <v>11</v>
      </c>
      <c r="H26" t="s">
        <v>95</v>
      </c>
    </row>
    <row r="27" spans="1:8">
      <c r="A27" t="s">
        <v>83</v>
      </c>
      <c r="B27">
        <v>2852918</v>
      </c>
      <c r="C27">
        <v>2852919</v>
      </c>
      <c r="D27" t="s">
        <v>65</v>
      </c>
      <c r="E27">
        <v>0.33329999999999999</v>
      </c>
      <c r="F27" t="s">
        <v>11</v>
      </c>
      <c r="H27" t="s">
        <v>95</v>
      </c>
    </row>
    <row r="28" spans="1:8">
      <c r="A28" t="s">
        <v>83</v>
      </c>
      <c r="B28">
        <v>2859392</v>
      </c>
      <c r="C28">
        <v>2859393</v>
      </c>
      <c r="D28" t="s">
        <v>66</v>
      </c>
      <c r="E28">
        <v>1</v>
      </c>
      <c r="F28" t="s">
        <v>13</v>
      </c>
      <c r="H28" t="s">
        <v>95</v>
      </c>
    </row>
    <row r="29" spans="1:8">
      <c r="A29" t="s">
        <v>83</v>
      </c>
      <c r="B29">
        <v>2863239</v>
      </c>
      <c r="C29">
        <v>2863240</v>
      </c>
      <c r="D29" t="s">
        <v>67</v>
      </c>
      <c r="E29">
        <v>0.33329999999999999</v>
      </c>
      <c r="F29" t="s">
        <v>11</v>
      </c>
      <c r="H29" t="s">
        <v>95</v>
      </c>
    </row>
    <row r="30" spans="1:8">
      <c r="A30" t="s">
        <v>83</v>
      </c>
      <c r="B30">
        <v>2863391</v>
      </c>
      <c r="C30">
        <v>2863392</v>
      </c>
      <c r="D30" t="s">
        <v>68</v>
      </c>
      <c r="E30">
        <v>0.66669999999999996</v>
      </c>
      <c r="F30" t="s">
        <v>12</v>
      </c>
      <c r="H30" t="s">
        <v>95</v>
      </c>
    </row>
    <row r="31" spans="1:8">
      <c r="A31" t="s">
        <v>83</v>
      </c>
      <c r="B31">
        <v>2878122</v>
      </c>
      <c r="C31">
        <v>2878785</v>
      </c>
      <c r="D31" t="s">
        <v>69</v>
      </c>
      <c r="E31" t="s">
        <v>13</v>
      </c>
      <c r="F31" t="s">
        <v>86</v>
      </c>
      <c r="H31" t="s">
        <v>95</v>
      </c>
    </row>
    <row r="32" spans="1:8">
      <c r="A32" t="s">
        <v>83</v>
      </c>
      <c r="B32">
        <v>2893106</v>
      </c>
      <c r="C32">
        <v>2893107</v>
      </c>
      <c r="D32" t="s">
        <v>70</v>
      </c>
      <c r="E32">
        <v>1</v>
      </c>
      <c r="F32" t="s">
        <v>13</v>
      </c>
      <c r="H32" t="s">
        <v>95</v>
      </c>
    </row>
    <row r="33" spans="1:14">
      <c r="A33" t="s">
        <v>83</v>
      </c>
      <c r="B33">
        <v>2896488</v>
      </c>
      <c r="C33">
        <v>2896489</v>
      </c>
      <c r="D33" t="s">
        <v>71</v>
      </c>
      <c r="E33">
        <v>1</v>
      </c>
      <c r="F33" t="s">
        <v>13</v>
      </c>
      <c r="H33" t="s">
        <v>95</v>
      </c>
    </row>
    <row r="34" spans="1:14">
      <c r="A34" t="s">
        <v>83</v>
      </c>
      <c r="B34">
        <v>2902436</v>
      </c>
      <c r="C34">
        <v>2902437</v>
      </c>
      <c r="D34" t="s">
        <v>72</v>
      </c>
      <c r="E34">
        <v>0.66669999999999996</v>
      </c>
      <c r="F34" t="s">
        <v>12</v>
      </c>
      <c r="H34" t="s">
        <v>95</v>
      </c>
    </row>
    <row r="35" spans="1:14">
      <c r="A35" t="s">
        <v>83</v>
      </c>
      <c r="B35">
        <v>2902665</v>
      </c>
      <c r="C35">
        <v>2902666</v>
      </c>
      <c r="D35" t="s">
        <v>73</v>
      </c>
      <c r="E35">
        <v>0.33329999999999999</v>
      </c>
      <c r="F35" t="s">
        <v>11</v>
      </c>
      <c r="H35" t="s">
        <v>95</v>
      </c>
    </row>
    <row r="36" spans="1:14">
      <c r="A36" t="s">
        <v>83</v>
      </c>
      <c r="B36">
        <v>2907816</v>
      </c>
      <c r="C36">
        <v>2907817</v>
      </c>
      <c r="D36" t="s">
        <v>74</v>
      </c>
      <c r="E36">
        <v>1</v>
      </c>
      <c r="F36" t="s">
        <v>13</v>
      </c>
      <c r="H36" t="s">
        <v>95</v>
      </c>
    </row>
    <row r="37" spans="1:14">
      <c r="A37" t="s">
        <v>83</v>
      </c>
      <c r="B37">
        <v>2910096</v>
      </c>
      <c r="C37">
        <v>2910097</v>
      </c>
      <c r="D37" t="s">
        <v>75</v>
      </c>
      <c r="E37">
        <v>1</v>
      </c>
      <c r="F37" t="s">
        <v>13</v>
      </c>
      <c r="H37" t="s">
        <v>95</v>
      </c>
    </row>
    <row r="38" spans="1:14">
      <c r="A38" t="s">
        <v>83</v>
      </c>
      <c r="B38">
        <v>2921416</v>
      </c>
      <c r="C38">
        <v>2921719</v>
      </c>
      <c r="D38" t="s">
        <v>76</v>
      </c>
      <c r="E38" t="s">
        <v>16</v>
      </c>
      <c r="F38" t="s">
        <v>76</v>
      </c>
      <c r="H38" t="s">
        <v>94</v>
      </c>
    </row>
    <row r="39" spans="1:14">
      <c r="A39" t="s">
        <v>83</v>
      </c>
      <c r="B39">
        <v>2921717</v>
      </c>
      <c r="C39">
        <v>2922089</v>
      </c>
      <c r="D39" t="s">
        <v>77</v>
      </c>
      <c r="E39" t="s">
        <v>12</v>
      </c>
      <c r="F39" t="s">
        <v>87</v>
      </c>
      <c r="H39" t="s">
        <v>95</v>
      </c>
    </row>
    <row r="40" spans="1:14">
      <c r="A40" t="s">
        <v>83</v>
      </c>
      <c r="B40">
        <v>2922023</v>
      </c>
      <c r="C40">
        <v>2922095</v>
      </c>
      <c r="D40" t="s">
        <v>78</v>
      </c>
      <c r="E40" t="s">
        <v>16</v>
      </c>
      <c r="F40" t="s">
        <v>78</v>
      </c>
      <c r="H40" t="s">
        <v>95</v>
      </c>
      <c r="I40" t="s">
        <v>96</v>
      </c>
    </row>
    <row r="41" spans="1:14">
      <c r="A41" t="s">
        <v>83</v>
      </c>
      <c r="B41">
        <v>2922997</v>
      </c>
      <c r="C41">
        <v>2922998</v>
      </c>
      <c r="D41" t="s">
        <v>79</v>
      </c>
      <c r="E41">
        <v>1</v>
      </c>
      <c r="F41" t="s">
        <v>13</v>
      </c>
      <c r="H41" t="s">
        <v>95</v>
      </c>
    </row>
    <row r="42" spans="1:14">
      <c r="A42" t="s">
        <v>83</v>
      </c>
      <c r="B42">
        <v>2923853</v>
      </c>
      <c r="C42">
        <v>2923854</v>
      </c>
      <c r="D42" t="s">
        <v>80</v>
      </c>
      <c r="E42">
        <v>1</v>
      </c>
      <c r="F42" t="s">
        <v>13</v>
      </c>
      <c r="H42" t="s">
        <v>95</v>
      </c>
    </row>
    <row r="43" spans="1:14">
      <c r="A43" t="s">
        <v>83</v>
      </c>
      <c r="B43">
        <v>2932451</v>
      </c>
      <c r="C43">
        <v>2932452</v>
      </c>
      <c r="D43" t="s">
        <v>81</v>
      </c>
      <c r="E43">
        <v>1</v>
      </c>
      <c r="F43" t="s">
        <v>13</v>
      </c>
      <c r="H43" t="s">
        <v>95</v>
      </c>
    </row>
    <row r="44" spans="1:14">
      <c r="A44" t="s">
        <v>83</v>
      </c>
      <c r="B44">
        <v>2949563</v>
      </c>
      <c r="C44">
        <v>2950053</v>
      </c>
      <c r="D44" t="s">
        <v>82</v>
      </c>
      <c r="E44" t="s">
        <v>13</v>
      </c>
      <c r="F44" t="s">
        <v>88</v>
      </c>
      <c r="H44" t="s">
        <v>95</v>
      </c>
    </row>
    <row r="47" spans="1:14">
      <c r="A47" t="s">
        <v>97</v>
      </c>
      <c r="B47">
        <v>61193721</v>
      </c>
      <c r="C47">
        <v>61193722</v>
      </c>
      <c r="D47" t="s">
        <v>98</v>
      </c>
      <c r="E47">
        <v>0.66669999999999996</v>
      </c>
      <c r="F47" t="s">
        <v>14</v>
      </c>
      <c r="H47" t="s">
        <v>94</v>
      </c>
      <c r="L47" t="s">
        <v>181</v>
      </c>
      <c r="M47" t="s">
        <v>182</v>
      </c>
      <c r="N47">
        <v>3</v>
      </c>
    </row>
    <row r="48" spans="1:14">
      <c r="A48" t="s">
        <v>97</v>
      </c>
      <c r="B48">
        <v>61194876</v>
      </c>
      <c r="C48">
        <v>61194877</v>
      </c>
      <c r="D48" t="s">
        <v>99</v>
      </c>
      <c r="E48">
        <v>0.66669999999999996</v>
      </c>
      <c r="F48" t="s">
        <v>15</v>
      </c>
      <c r="H48" t="s">
        <v>94</v>
      </c>
    </row>
    <row r="49" spans="1:14">
      <c r="A49" t="s">
        <v>97</v>
      </c>
      <c r="B49">
        <v>61203203</v>
      </c>
      <c r="C49">
        <v>61203269</v>
      </c>
      <c r="D49" t="s">
        <v>100</v>
      </c>
      <c r="E49" t="s">
        <v>13</v>
      </c>
      <c r="F49" t="s">
        <v>101</v>
      </c>
      <c r="H49" t="s">
        <v>95</v>
      </c>
      <c r="J49" t="s">
        <v>175</v>
      </c>
      <c r="K49">
        <v>6</v>
      </c>
      <c r="L49" s="5">
        <v>5</v>
      </c>
      <c r="M49" s="5">
        <v>4</v>
      </c>
      <c r="N49" s="5">
        <v>3</v>
      </c>
    </row>
    <row r="50" spans="1:14">
      <c r="A50" t="s">
        <v>97</v>
      </c>
      <c r="B50">
        <v>61220759</v>
      </c>
      <c r="C50">
        <v>61220760</v>
      </c>
      <c r="D50" t="s">
        <v>102</v>
      </c>
      <c r="E50">
        <v>0.66669999999999996</v>
      </c>
      <c r="F50" t="s">
        <v>12</v>
      </c>
      <c r="H50" t="s">
        <v>95</v>
      </c>
      <c r="J50" t="s">
        <v>176</v>
      </c>
      <c r="K50">
        <v>5</v>
      </c>
      <c r="L50" s="5">
        <v>3</v>
      </c>
      <c r="M50" s="5">
        <v>3</v>
      </c>
      <c r="N50" s="5">
        <v>1</v>
      </c>
    </row>
    <row r="51" spans="1:14">
      <c r="A51" t="s">
        <v>97</v>
      </c>
      <c r="B51">
        <v>61221902</v>
      </c>
      <c r="C51">
        <v>61222067</v>
      </c>
      <c r="D51" t="s">
        <v>103</v>
      </c>
      <c r="E51" t="s">
        <v>12</v>
      </c>
      <c r="F51" t="s">
        <v>104</v>
      </c>
      <c r="H51" t="s">
        <v>95</v>
      </c>
    </row>
    <row r="52" spans="1:14">
      <c r="A52" t="s">
        <v>97</v>
      </c>
      <c r="B52">
        <v>61240670</v>
      </c>
      <c r="C52">
        <v>61240733</v>
      </c>
      <c r="D52" t="s">
        <v>105</v>
      </c>
      <c r="E52" t="s">
        <v>11</v>
      </c>
      <c r="F52" t="s">
        <v>105</v>
      </c>
      <c r="H52" t="s">
        <v>95</v>
      </c>
    </row>
    <row r="53" spans="1:14">
      <c r="A53" t="s">
        <v>97</v>
      </c>
      <c r="B53">
        <v>61260453</v>
      </c>
      <c r="C53">
        <v>61260454</v>
      </c>
      <c r="D53" t="s">
        <v>106</v>
      </c>
      <c r="E53">
        <v>0.66669999999999996</v>
      </c>
      <c r="F53" t="s">
        <v>12</v>
      </c>
      <c r="H53" t="s">
        <v>95</v>
      </c>
    </row>
    <row r="54" spans="1:14">
      <c r="A54" t="s">
        <v>97</v>
      </c>
      <c r="B54">
        <v>61272088</v>
      </c>
      <c r="C54">
        <v>61272163</v>
      </c>
      <c r="D54" t="s">
        <v>107</v>
      </c>
      <c r="E54" t="s">
        <v>13</v>
      </c>
      <c r="F54" t="s">
        <v>108</v>
      </c>
      <c r="H54" t="s">
        <v>95</v>
      </c>
    </row>
    <row r="55" spans="1:14">
      <c r="A55" t="s">
        <v>97</v>
      </c>
      <c r="B55">
        <v>61276803</v>
      </c>
      <c r="C55">
        <v>61276804</v>
      </c>
      <c r="D55" t="s">
        <v>109</v>
      </c>
      <c r="E55">
        <v>1</v>
      </c>
      <c r="F55" t="s">
        <v>13</v>
      </c>
      <c r="H55" t="s">
        <v>95</v>
      </c>
    </row>
    <row r="56" spans="1:14">
      <c r="A56" t="s">
        <v>97</v>
      </c>
      <c r="B56">
        <v>61311256</v>
      </c>
      <c r="C56">
        <v>61311378</v>
      </c>
      <c r="D56" t="s">
        <v>110</v>
      </c>
      <c r="E56" t="s">
        <v>13</v>
      </c>
      <c r="F56" t="s">
        <v>111</v>
      </c>
      <c r="H56" t="s">
        <v>95</v>
      </c>
    </row>
    <row r="59" spans="1:14">
      <c r="A59" t="s">
        <v>112</v>
      </c>
      <c r="B59">
        <v>52202105</v>
      </c>
      <c r="C59">
        <v>52202106</v>
      </c>
      <c r="D59" t="s">
        <v>113</v>
      </c>
      <c r="E59">
        <v>0.33329999999999999</v>
      </c>
      <c r="F59" t="s">
        <v>11</v>
      </c>
      <c r="H59" t="s">
        <v>94</v>
      </c>
    </row>
    <row r="60" spans="1:14">
      <c r="A60" t="s">
        <v>112</v>
      </c>
      <c r="B60">
        <v>52209208</v>
      </c>
      <c r="C60">
        <v>52209209</v>
      </c>
      <c r="D60" t="s">
        <v>114</v>
      </c>
      <c r="E60">
        <v>1</v>
      </c>
      <c r="F60" t="s">
        <v>13</v>
      </c>
      <c r="H60" t="s">
        <v>95</v>
      </c>
      <c r="L60" t="s">
        <v>181</v>
      </c>
      <c r="M60" t="s">
        <v>182</v>
      </c>
      <c r="N60">
        <v>3</v>
      </c>
    </row>
    <row r="61" spans="1:14">
      <c r="A61" t="s">
        <v>112</v>
      </c>
      <c r="B61">
        <v>52269629</v>
      </c>
      <c r="C61">
        <v>52275662</v>
      </c>
      <c r="D61" t="s">
        <v>115</v>
      </c>
      <c r="E61" t="s">
        <v>16</v>
      </c>
      <c r="F61" t="s">
        <v>115</v>
      </c>
      <c r="H61" t="s">
        <v>94</v>
      </c>
      <c r="J61" t="s">
        <v>175</v>
      </c>
      <c r="K61">
        <v>2</v>
      </c>
      <c r="L61">
        <v>2</v>
      </c>
      <c r="M61">
        <v>2</v>
      </c>
      <c r="N61">
        <v>2</v>
      </c>
    </row>
    <row r="62" spans="1:14">
      <c r="A62" t="s">
        <v>112</v>
      </c>
      <c r="B62">
        <v>52351704</v>
      </c>
      <c r="C62">
        <v>52352118</v>
      </c>
      <c r="D62" t="s">
        <v>116</v>
      </c>
      <c r="E62" t="s">
        <v>13</v>
      </c>
      <c r="F62" t="s">
        <v>117</v>
      </c>
      <c r="H62" t="s">
        <v>127</v>
      </c>
      <c r="J62" t="s">
        <v>176</v>
      </c>
      <c r="K62">
        <v>5</v>
      </c>
      <c r="L62">
        <v>5</v>
      </c>
      <c r="M62">
        <v>5</v>
      </c>
      <c r="N62">
        <v>4</v>
      </c>
    </row>
    <row r="63" spans="1:14">
      <c r="A63" t="s">
        <v>112</v>
      </c>
      <c r="B63">
        <v>52380520</v>
      </c>
      <c r="C63">
        <v>52380521</v>
      </c>
      <c r="D63" t="s">
        <v>118</v>
      </c>
      <c r="E63">
        <v>1</v>
      </c>
      <c r="F63" t="s">
        <v>13</v>
      </c>
      <c r="H63" t="s">
        <v>127</v>
      </c>
    </row>
    <row r="64" spans="1:14">
      <c r="A64" t="s">
        <v>112</v>
      </c>
      <c r="B64">
        <v>52429816</v>
      </c>
      <c r="C64">
        <v>52429817</v>
      </c>
      <c r="D64" t="s">
        <v>119</v>
      </c>
      <c r="E64">
        <v>1</v>
      </c>
      <c r="F64" t="s">
        <v>13</v>
      </c>
      <c r="H64" t="s">
        <v>95</v>
      </c>
    </row>
    <row r="65" spans="1:14">
      <c r="A65" t="s">
        <v>112</v>
      </c>
      <c r="B65">
        <v>52454636</v>
      </c>
      <c r="C65">
        <v>52454637</v>
      </c>
      <c r="D65" t="s">
        <v>120</v>
      </c>
      <c r="E65">
        <v>1</v>
      </c>
      <c r="F65" t="s">
        <v>13</v>
      </c>
      <c r="H65" t="s">
        <v>95</v>
      </c>
    </row>
    <row r="66" spans="1:14">
      <c r="A66" t="s">
        <v>112</v>
      </c>
      <c r="B66">
        <v>52460716</v>
      </c>
      <c r="C66">
        <v>52460717</v>
      </c>
      <c r="D66" t="s">
        <v>121</v>
      </c>
      <c r="E66">
        <v>1</v>
      </c>
      <c r="F66" t="s">
        <v>13</v>
      </c>
      <c r="H66" t="s">
        <v>95</v>
      </c>
    </row>
    <row r="67" spans="1:14">
      <c r="A67" t="s">
        <v>112</v>
      </c>
      <c r="B67">
        <v>52469567</v>
      </c>
      <c r="C67">
        <v>52469886</v>
      </c>
      <c r="D67" t="s">
        <v>122</v>
      </c>
      <c r="E67" t="s">
        <v>13</v>
      </c>
      <c r="F67" t="s">
        <v>123</v>
      </c>
      <c r="H67" t="s">
        <v>95</v>
      </c>
    </row>
    <row r="68" spans="1:14">
      <c r="A68" t="s">
        <v>112</v>
      </c>
      <c r="B68">
        <v>52473244</v>
      </c>
      <c r="C68">
        <v>52473299</v>
      </c>
      <c r="D68" t="s">
        <v>124</v>
      </c>
      <c r="E68" t="s">
        <v>13</v>
      </c>
      <c r="F68" t="s">
        <v>125</v>
      </c>
      <c r="H68" t="s">
        <v>95</v>
      </c>
    </row>
    <row r="69" spans="1:14">
      <c r="A69" t="s">
        <v>112</v>
      </c>
      <c r="B69">
        <v>52482726</v>
      </c>
      <c r="C69">
        <v>52482727</v>
      </c>
      <c r="D69" t="s">
        <v>126</v>
      </c>
      <c r="E69">
        <v>0.66669999999999996</v>
      </c>
      <c r="F69" t="s">
        <v>12</v>
      </c>
      <c r="H69" t="s">
        <v>95</v>
      </c>
    </row>
    <row r="71" spans="1:14">
      <c r="L71" t="s">
        <v>181</v>
      </c>
      <c r="M71" t="s">
        <v>182</v>
      </c>
      <c r="N71">
        <v>3</v>
      </c>
    </row>
    <row r="72" spans="1:14">
      <c r="A72" t="s">
        <v>128</v>
      </c>
      <c r="B72">
        <v>28203691</v>
      </c>
      <c r="C72">
        <v>28203692</v>
      </c>
      <c r="D72" t="s">
        <v>129</v>
      </c>
      <c r="E72">
        <v>1</v>
      </c>
      <c r="F72" t="s">
        <v>13</v>
      </c>
      <c r="H72" t="s">
        <v>95</v>
      </c>
      <c r="J72" t="s">
        <v>175</v>
      </c>
      <c r="K72">
        <v>1</v>
      </c>
      <c r="L72">
        <v>1</v>
      </c>
      <c r="M72">
        <v>1</v>
      </c>
      <c r="N72">
        <v>1</v>
      </c>
    </row>
    <row r="73" spans="1:14">
      <c r="A73" t="s">
        <v>128</v>
      </c>
      <c r="B73">
        <v>28214533</v>
      </c>
      <c r="C73">
        <v>28214534</v>
      </c>
      <c r="D73" t="s">
        <v>130</v>
      </c>
      <c r="E73">
        <v>0.66669999999999996</v>
      </c>
      <c r="F73" t="s">
        <v>12</v>
      </c>
      <c r="H73" t="s">
        <v>94</v>
      </c>
      <c r="J73" t="s">
        <v>176</v>
      </c>
      <c r="K73">
        <v>4</v>
      </c>
      <c r="L73">
        <v>3</v>
      </c>
      <c r="M73">
        <v>3</v>
      </c>
      <c r="N73">
        <v>2</v>
      </c>
    </row>
    <row r="74" spans="1:14">
      <c r="A74" t="s">
        <v>128</v>
      </c>
      <c r="B74">
        <v>28220766</v>
      </c>
      <c r="C74">
        <v>28220767</v>
      </c>
      <c r="D74" t="s">
        <v>131</v>
      </c>
      <c r="E74">
        <v>0.33329999999999999</v>
      </c>
      <c r="F74" t="s">
        <v>9</v>
      </c>
      <c r="H74" t="s">
        <v>94</v>
      </c>
    </row>
    <row r="75" spans="1:14">
      <c r="A75" t="s">
        <v>128</v>
      </c>
      <c r="B75">
        <v>28235768</v>
      </c>
      <c r="C75">
        <v>28235769</v>
      </c>
      <c r="D75" t="s">
        <v>132</v>
      </c>
      <c r="E75">
        <v>1</v>
      </c>
      <c r="F75" t="s">
        <v>13</v>
      </c>
      <c r="H75" t="s">
        <v>95</v>
      </c>
    </row>
    <row r="76" spans="1:14">
      <c r="A76" t="s">
        <v>128</v>
      </c>
      <c r="B76">
        <v>28286236</v>
      </c>
      <c r="C76">
        <v>28286237</v>
      </c>
      <c r="D76" t="s">
        <v>133</v>
      </c>
      <c r="E76">
        <v>0.66669999999999996</v>
      </c>
      <c r="F76" t="s">
        <v>15</v>
      </c>
      <c r="H76" t="s">
        <v>95</v>
      </c>
    </row>
    <row r="77" spans="1:14">
      <c r="A77" t="s">
        <v>128</v>
      </c>
      <c r="B77">
        <v>28304698</v>
      </c>
      <c r="C77">
        <v>28306093</v>
      </c>
      <c r="D77" t="s">
        <v>134</v>
      </c>
      <c r="E77" t="s">
        <v>12</v>
      </c>
      <c r="F77" t="s">
        <v>135</v>
      </c>
      <c r="H77" t="s">
        <v>95</v>
      </c>
    </row>
    <row r="79" spans="1:14">
      <c r="L79" t="s">
        <v>181</v>
      </c>
      <c r="M79" t="s">
        <v>182</v>
      </c>
      <c r="N79">
        <v>3</v>
      </c>
    </row>
    <row r="80" spans="1:14">
      <c r="A80" t="s">
        <v>136</v>
      </c>
      <c r="B80">
        <v>99251898</v>
      </c>
      <c r="C80">
        <v>99252114</v>
      </c>
      <c r="D80" t="s">
        <v>137</v>
      </c>
      <c r="E80" t="s">
        <v>13</v>
      </c>
      <c r="F80" t="s">
        <v>138</v>
      </c>
      <c r="H80" t="s">
        <v>95</v>
      </c>
      <c r="J80" t="s">
        <v>175</v>
      </c>
      <c r="K80">
        <v>3</v>
      </c>
      <c r="L80">
        <v>3</v>
      </c>
      <c r="M80">
        <v>3</v>
      </c>
      <c r="N80">
        <v>3</v>
      </c>
    </row>
    <row r="81" spans="1:14">
      <c r="A81" t="s">
        <v>136</v>
      </c>
      <c r="B81">
        <v>99252084</v>
      </c>
      <c r="C81">
        <v>99252342</v>
      </c>
      <c r="D81" t="s">
        <v>139</v>
      </c>
      <c r="E81" t="s">
        <v>9</v>
      </c>
      <c r="F81" t="s">
        <v>139</v>
      </c>
      <c r="H81" t="s">
        <v>94</v>
      </c>
      <c r="I81" t="s">
        <v>150</v>
      </c>
      <c r="J81" t="s">
        <v>176</v>
      </c>
      <c r="K81">
        <v>1</v>
      </c>
      <c r="L81">
        <v>1</v>
      </c>
      <c r="M81">
        <v>1</v>
      </c>
      <c r="N81">
        <v>1</v>
      </c>
    </row>
    <row r="82" spans="1:14">
      <c r="A82" t="s">
        <v>136</v>
      </c>
      <c r="B82">
        <v>99266963</v>
      </c>
      <c r="C82">
        <v>99267623</v>
      </c>
      <c r="D82" t="s">
        <v>140</v>
      </c>
      <c r="E82" t="s">
        <v>13</v>
      </c>
      <c r="F82" t="s">
        <v>141</v>
      </c>
      <c r="H82" t="s">
        <v>95</v>
      </c>
    </row>
    <row r="83" spans="1:14">
      <c r="A83" t="s">
        <v>136</v>
      </c>
      <c r="B83">
        <v>99311227</v>
      </c>
      <c r="C83">
        <v>99311228</v>
      </c>
      <c r="D83" t="s">
        <v>142</v>
      </c>
      <c r="E83">
        <v>1</v>
      </c>
      <c r="F83" t="s">
        <v>13</v>
      </c>
      <c r="H83" t="s">
        <v>95</v>
      </c>
    </row>
    <row r="84" spans="1:14">
      <c r="A84" t="s">
        <v>136</v>
      </c>
      <c r="B84">
        <v>99383946</v>
      </c>
      <c r="C84">
        <v>99384205</v>
      </c>
      <c r="D84" t="s">
        <v>143</v>
      </c>
      <c r="E84" t="s">
        <v>13</v>
      </c>
      <c r="F84" t="s">
        <v>144</v>
      </c>
      <c r="H84" t="s">
        <v>95</v>
      </c>
    </row>
    <row r="86" spans="1:14">
      <c r="L86" t="s">
        <v>181</v>
      </c>
      <c r="M86" t="s">
        <v>182</v>
      </c>
      <c r="N86">
        <v>3</v>
      </c>
    </row>
    <row r="87" spans="1:14">
      <c r="A87" t="s">
        <v>136</v>
      </c>
      <c r="B87">
        <v>99524527</v>
      </c>
      <c r="C87">
        <v>99525269</v>
      </c>
      <c r="D87" t="s">
        <v>145</v>
      </c>
      <c r="E87" t="s">
        <v>13</v>
      </c>
      <c r="F87" t="s">
        <v>146</v>
      </c>
      <c r="H87" t="s">
        <v>95</v>
      </c>
      <c r="J87" t="s">
        <v>175</v>
      </c>
      <c r="K87">
        <v>1</v>
      </c>
      <c r="L87">
        <v>1</v>
      </c>
      <c r="M87">
        <v>1</v>
      </c>
      <c r="N87">
        <v>1</v>
      </c>
    </row>
    <row r="88" spans="1:14">
      <c r="A88" t="s">
        <v>136</v>
      </c>
      <c r="B88">
        <v>99554278</v>
      </c>
      <c r="C88">
        <v>99554279</v>
      </c>
      <c r="D88" t="s">
        <v>147</v>
      </c>
      <c r="E88">
        <v>1</v>
      </c>
      <c r="F88" t="s">
        <v>13</v>
      </c>
      <c r="H88" t="s">
        <v>95</v>
      </c>
      <c r="J88" t="s">
        <v>176</v>
      </c>
      <c r="K88">
        <v>1</v>
      </c>
      <c r="L88">
        <v>1</v>
      </c>
      <c r="M88">
        <v>1</v>
      </c>
      <c r="N88">
        <v>1</v>
      </c>
    </row>
    <row r="89" spans="1:14">
      <c r="A89" t="s">
        <v>136</v>
      </c>
      <c r="B89">
        <v>99635138</v>
      </c>
      <c r="C89">
        <v>99635191</v>
      </c>
      <c r="D89" t="s">
        <v>148</v>
      </c>
      <c r="E89" t="s">
        <v>15</v>
      </c>
      <c r="F89" t="s">
        <v>149</v>
      </c>
      <c r="H89" s="6" t="s">
        <v>95</v>
      </c>
      <c r="I89" t="s">
        <v>183</v>
      </c>
    </row>
    <row r="91" spans="1:14">
      <c r="L91" t="s">
        <v>181</v>
      </c>
      <c r="M91" t="s">
        <v>182</v>
      </c>
      <c r="N91">
        <v>3</v>
      </c>
    </row>
    <row r="92" spans="1:14">
      <c r="A92" t="s">
        <v>151</v>
      </c>
      <c r="B92">
        <v>39476785</v>
      </c>
      <c r="C92">
        <v>39478039</v>
      </c>
      <c r="D92" t="s">
        <v>152</v>
      </c>
      <c r="E92" t="s">
        <v>11</v>
      </c>
      <c r="F92" t="s">
        <v>152</v>
      </c>
      <c r="H92" s="6" t="s">
        <v>95</v>
      </c>
      <c r="J92" t="s">
        <v>175</v>
      </c>
      <c r="K92">
        <v>3</v>
      </c>
      <c r="L92">
        <v>3</v>
      </c>
      <c r="M92">
        <v>2</v>
      </c>
      <c r="N92">
        <v>2</v>
      </c>
    </row>
    <row r="93" spans="1:14">
      <c r="A93" t="s">
        <v>151</v>
      </c>
      <c r="B93">
        <v>39476785</v>
      </c>
      <c r="C93">
        <v>39486145</v>
      </c>
      <c r="D93" t="s">
        <v>153</v>
      </c>
      <c r="E93" t="s">
        <v>15</v>
      </c>
      <c r="F93" t="s">
        <v>154</v>
      </c>
      <c r="H93" t="s">
        <v>95</v>
      </c>
      <c r="I93" t="s">
        <v>150</v>
      </c>
      <c r="J93" t="s">
        <v>176</v>
      </c>
      <c r="K93">
        <v>3</v>
      </c>
      <c r="L93">
        <v>1</v>
      </c>
      <c r="M93">
        <v>1</v>
      </c>
      <c r="N93">
        <v>1</v>
      </c>
    </row>
    <row r="94" spans="1:14">
      <c r="A94" t="s">
        <v>151</v>
      </c>
      <c r="B94">
        <v>39478257</v>
      </c>
      <c r="C94">
        <v>39486369</v>
      </c>
      <c r="D94" t="s">
        <v>155</v>
      </c>
      <c r="E94" t="s">
        <v>11</v>
      </c>
      <c r="F94" t="s">
        <v>155</v>
      </c>
      <c r="H94" t="s">
        <v>95</v>
      </c>
    </row>
    <row r="95" spans="1:14">
      <c r="A95" t="s">
        <v>151</v>
      </c>
      <c r="B95">
        <v>39541017</v>
      </c>
      <c r="C95">
        <v>39541173</v>
      </c>
      <c r="D95" t="s">
        <v>156</v>
      </c>
      <c r="E95" t="s">
        <v>13</v>
      </c>
      <c r="F95" t="s">
        <v>157</v>
      </c>
      <c r="H95" t="s">
        <v>94</v>
      </c>
    </row>
    <row r="96" spans="1:14">
      <c r="A96" t="s">
        <v>151</v>
      </c>
      <c r="B96">
        <v>39541190</v>
      </c>
      <c r="C96">
        <v>39541191</v>
      </c>
      <c r="D96" t="s">
        <v>158</v>
      </c>
      <c r="E96">
        <v>0.33329999999999999</v>
      </c>
      <c r="F96" t="s">
        <v>9</v>
      </c>
      <c r="H96" t="s">
        <v>94</v>
      </c>
    </row>
    <row r="97" spans="1:14">
      <c r="A97" t="s">
        <v>151</v>
      </c>
      <c r="B97">
        <v>39551748</v>
      </c>
      <c r="C97">
        <v>39551809</v>
      </c>
      <c r="D97" t="s">
        <v>159</v>
      </c>
      <c r="E97" t="s">
        <v>12</v>
      </c>
      <c r="F97" t="s">
        <v>160</v>
      </c>
      <c r="H97" t="s">
        <v>94</v>
      </c>
    </row>
    <row r="98" spans="1:14">
      <c r="A98" t="s">
        <v>151</v>
      </c>
      <c r="B98">
        <v>39552458</v>
      </c>
      <c r="C98">
        <v>39552772</v>
      </c>
      <c r="D98" t="s">
        <v>161</v>
      </c>
      <c r="E98" t="s">
        <v>13</v>
      </c>
      <c r="F98" t="s">
        <v>162</v>
      </c>
      <c r="H98" t="s">
        <v>95</v>
      </c>
    </row>
    <row r="99" spans="1:14">
      <c r="A99" t="s">
        <v>151</v>
      </c>
      <c r="B99">
        <v>39556813</v>
      </c>
      <c r="C99">
        <v>39578729</v>
      </c>
      <c r="D99" t="s">
        <v>163</v>
      </c>
      <c r="E99" t="s">
        <v>15</v>
      </c>
      <c r="F99" t="s">
        <v>164</v>
      </c>
      <c r="H99" t="s">
        <v>127</v>
      </c>
    </row>
    <row r="100" spans="1:14">
      <c r="A100" t="s">
        <v>151</v>
      </c>
      <c r="B100">
        <v>39589356</v>
      </c>
      <c r="C100">
        <v>39594097</v>
      </c>
      <c r="D100" t="s">
        <v>165</v>
      </c>
      <c r="E100" t="s">
        <v>16</v>
      </c>
      <c r="F100" t="s">
        <v>165</v>
      </c>
      <c r="H100" t="s">
        <v>95</v>
      </c>
    </row>
    <row r="101" spans="1:14">
      <c r="A101" t="s">
        <v>151</v>
      </c>
      <c r="B101">
        <v>39617543</v>
      </c>
      <c r="C101">
        <v>39617544</v>
      </c>
      <c r="D101" t="s">
        <v>166</v>
      </c>
      <c r="E101">
        <v>1</v>
      </c>
      <c r="F101" t="s">
        <v>13</v>
      </c>
      <c r="H101" t="s">
        <v>95</v>
      </c>
    </row>
    <row r="103" spans="1:14">
      <c r="L103" t="s">
        <v>181</v>
      </c>
      <c r="M103" t="s">
        <v>182</v>
      </c>
      <c r="N103">
        <v>3</v>
      </c>
    </row>
    <row r="104" spans="1:14">
      <c r="A104" t="s">
        <v>167</v>
      </c>
      <c r="B104">
        <v>51897296</v>
      </c>
      <c r="C104">
        <v>51897346</v>
      </c>
      <c r="D104" t="s">
        <v>168</v>
      </c>
      <c r="E104" t="s">
        <v>13</v>
      </c>
      <c r="F104" t="s">
        <v>169</v>
      </c>
      <c r="H104" t="s">
        <v>95</v>
      </c>
      <c r="J104" t="s">
        <v>175</v>
      </c>
      <c r="K104">
        <v>2</v>
      </c>
      <c r="L104">
        <v>2</v>
      </c>
      <c r="M104">
        <v>2</v>
      </c>
      <c r="N104">
        <v>2</v>
      </c>
    </row>
    <row r="105" spans="1:14">
      <c r="A105" t="s">
        <v>167</v>
      </c>
      <c r="B105">
        <v>51908302</v>
      </c>
      <c r="C105">
        <v>51908303</v>
      </c>
      <c r="D105" t="s">
        <v>170</v>
      </c>
      <c r="E105">
        <v>1</v>
      </c>
      <c r="F105" t="s">
        <v>13</v>
      </c>
      <c r="H105" t="s">
        <v>95</v>
      </c>
      <c r="J105" t="s">
        <v>176</v>
      </c>
      <c r="K105">
        <v>3</v>
      </c>
      <c r="L105">
        <v>3</v>
      </c>
      <c r="M105">
        <v>3</v>
      </c>
      <c r="N105">
        <v>2</v>
      </c>
    </row>
    <row r="106" spans="1:14">
      <c r="A106" t="s">
        <v>167</v>
      </c>
      <c r="B106">
        <v>51927775</v>
      </c>
      <c r="C106">
        <v>51927776</v>
      </c>
      <c r="D106" t="s">
        <v>171</v>
      </c>
      <c r="E106">
        <v>1</v>
      </c>
      <c r="F106" t="s">
        <v>13</v>
      </c>
      <c r="H106" t="s">
        <v>95</v>
      </c>
    </row>
    <row r="107" spans="1:14">
      <c r="A107" t="s">
        <v>167</v>
      </c>
      <c r="B107">
        <v>51974304</v>
      </c>
      <c r="C107">
        <v>51974305</v>
      </c>
      <c r="D107" t="s">
        <v>172</v>
      </c>
      <c r="E107">
        <v>0.66669999999999996</v>
      </c>
      <c r="F107" t="s">
        <v>12</v>
      </c>
      <c r="H107" t="s">
        <v>95</v>
      </c>
    </row>
    <row r="108" spans="1:14">
      <c r="A108" t="s">
        <v>167</v>
      </c>
      <c r="B108">
        <v>52019211</v>
      </c>
      <c r="C108">
        <v>52020169</v>
      </c>
      <c r="D108" t="s">
        <v>173</v>
      </c>
      <c r="E108" t="s">
        <v>13</v>
      </c>
      <c r="F108" t="s">
        <v>174</v>
      </c>
      <c r="H108" t="s">
        <v>95</v>
      </c>
    </row>
  </sheetData>
  <sortState ref="P2:S44">
    <sortCondition ref="P2:P44"/>
    <sortCondition ref="S2:S44"/>
  </sortState>
  <mergeCells count="5">
    <mergeCell ref="E1:F1"/>
    <mergeCell ref="J1:K1"/>
    <mergeCell ref="L1:N1"/>
    <mergeCell ref="Q1:S1"/>
    <mergeCell ref="Q8:S8"/>
  </mergeCells>
  <phoneticPr fontId="3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workbookViewId="0">
      <selection activeCell="C16" sqref="C16"/>
    </sheetView>
  </sheetViews>
  <sheetFormatPr baseColWidth="10" defaultRowHeight="15" x14ac:dyDescent="0"/>
  <sheetData>
    <row r="1" spans="1:20">
      <c r="K1" s="35" t="s">
        <v>34</v>
      </c>
      <c r="L1" s="35"/>
      <c r="M1" s="35"/>
      <c r="N1" s="35"/>
      <c r="O1" s="35"/>
      <c r="P1" s="35"/>
      <c r="Q1" s="35"/>
      <c r="R1" s="35"/>
      <c r="S1" s="35"/>
      <c r="T1" s="35"/>
    </row>
    <row r="2" spans="1:20">
      <c r="K2" t="s">
        <v>32</v>
      </c>
      <c r="O2" t="s">
        <v>33</v>
      </c>
      <c r="R2" t="s">
        <v>39</v>
      </c>
    </row>
    <row r="3" spans="1:20">
      <c r="A3" s="3"/>
      <c r="B3" s="3" t="s">
        <v>22</v>
      </c>
      <c r="C3" s="3" t="s">
        <v>23</v>
      </c>
      <c r="D3" s="3" t="s">
        <v>24</v>
      </c>
      <c r="E3" s="3" t="s">
        <v>25</v>
      </c>
      <c r="F3" s="3" t="s">
        <v>26</v>
      </c>
      <c r="G3" s="3" t="s">
        <v>31</v>
      </c>
      <c r="L3" t="s">
        <v>11</v>
      </c>
      <c r="M3" t="s">
        <v>37</v>
      </c>
      <c r="N3" t="s">
        <v>38</v>
      </c>
      <c r="O3" t="s">
        <v>11</v>
      </c>
      <c r="P3" t="s">
        <v>37</v>
      </c>
      <c r="Q3" t="s">
        <v>38</v>
      </c>
      <c r="R3" t="s">
        <v>11</v>
      </c>
      <c r="S3" t="s">
        <v>37</v>
      </c>
      <c r="T3" t="s">
        <v>38</v>
      </c>
    </row>
    <row r="4" spans="1:20">
      <c r="A4" s="3" t="s">
        <v>27</v>
      </c>
      <c r="B4" s="4">
        <v>9126</v>
      </c>
      <c r="C4" s="4">
        <v>11747</v>
      </c>
      <c r="D4" s="4">
        <v>63634</v>
      </c>
      <c r="E4" s="4">
        <v>73681</v>
      </c>
      <c r="F4" s="4">
        <v>136980</v>
      </c>
      <c r="K4" t="s">
        <v>35</v>
      </c>
      <c r="L4">
        <v>8492</v>
      </c>
      <c r="M4">
        <v>44032</v>
      </c>
      <c r="N4">
        <v>19269</v>
      </c>
      <c r="O4">
        <v>2812</v>
      </c>
      <c r="P4">
        <v>24042</v>
      </c>
      <c r="Q4">
        <v>6633</v>
      </c>
      <c r="R4">
        <v>1950</v>
      </c>
      <c r="S4">
        <v>23227</v>
      </c>
      <c r="T4">
        <v>5046</v>
      </c>
    </row>
    <row r="5" spans="1:20">
      <c r="A5" s="3" t="s">
        <v>28</v>
      </c>
      <c r="B5" s="4">
        <v>14962</v>
      </c>
      <c r="C5" s="4">
        <v>14528</v>
      </c>
      <c r="D5" s="4">
        <v>68589</v>
      </c>
      <c r="E5" s="4">
        <v>76230</v>
      </c>
      <c r="F5" s="4">
        <v>142631</v>
      </c>
      <c r="K5" t="s">
        <v>36</v>
      </c>
      <c r="L5">
        <v>8425</v>
      </c>
      <c r="M5">
        <v>44281</v>
      </c>
      <c r="N5">
        <v>23964</v>
      </c>
      <c r="O5">
        <v>3779</v>
      </c>
      <c r="P5">
        <v>29034</v>
      </c>
      <c r="Q5">
        <v>6726</v>
      </c>
      <c r="R5">
        <v>2728</v>
      </c>
      <c r="S5">
        <v>28104</v>
      </c>
      <c r="T5">
        <v>5083</v>
      </c>
    </row>
    <row r="6" spans="1:20">
      <c r="A6" s="3" t="s">
        <v>29</v>
      </c>
      <c r="B6" s="3">
        <v>74</v>
      </c>
      <c r="C6" s="3">
        <v>55</v>
      </c>
      <c r="D6" s="3">
        <v>446</v>
      </c>
      <c r="E6" s="3">
        <v>533</v>
      </c>
      <c r="F6" s="3">
        <v>969</v>
      </c>
      <c r="K6" t="s">
        <v>35</v>
      </c>
      <c r="L6">
        <f>L4/(L4+M4)</f>
        <v>0.16167847079430356</v>
      </c>
      <c r="N6">
        <f>N4/(N4+M4)</f>
        <v>0.30440277404780336</v>
      </c>
      <c r="O6">
        <f t="shared" ref="O6:O7" si="0">O4/(O4+P4)</f>
        <v>0.10471438147017204</v>
      </c>
      <c r="Q6">
        <f t="shared" ref="Q6:Q7" si="1">Q4/(Q4+P4)</f>
        <v>0.21623471882640588</v>
      </c>
      <c r="R6">
        <f t="shared" ref="R6:R7" si="2">R4/(R4+S4)</f>
        <v>7.7451642372006191E-2</v>
      </c>
      <c r="T6">
        <f t="shared" ref="T6:T7" si="3">T4/(T4+S4)</f>
        <v>0.17847416262865631</v>
      </c>
    </row>
    <row r="7" spans="1:20">
      <c r="A7" s="3" t="s">
        <v>30</v>
      </c>
      <c r="B7" s="4">
        <v>24162</v>
      </c>
      <c r="C7" s="4">
        <v>26330</v>
      </c>
      <c r="D7" s="4">
        <v>132669</v>
      </c>
      <c r="E7" s="4">
        <v>150444</v>
      </c>
      <c r="F7" s="4">
        <v>280580</v>
      </c>
      <c r="K7" t="s">
        <v>36</v>
      </c>
      <c r="L7">
        <f>L5/(L5+M5)</f>
        <v>0.15984897355139832</v>
      </c>
      <c r="N7">
        <f>N5/(N5+M5)</f>
        <v>0.35114660414682397</v>
      </c>
      <c r="O7">
        <f t="shared" si="0"/>
        <v>0.11516776887209337</v>
      </c>
      <c r="Q7">
        <f t="shared" si="1"/>
        <v>0.18808724832214765</v>
      </c>
      <c r="R7">
        <f t="shared" si="2"/>
        <v>8.8479501816294756E-2</v>
      </c>
      <c r="T7">
        <f t="shared" si="3"/>
        <v>0.15316238286075873</v>
      </c>
    </row>
    <row r="9" spans="1:20">
      <c r="K9" s="35" t="s">
        <v>25</v>
      </c>
      <c r="L9" s="35"/>
      <c r="M9" s="35"/>
      <c r="N9" s="35"/>
      <c r="O9" s="35"/>
      <c r="P9" s="35"/>
      <c r="Q9" s="35"/>
      <c r="R9" s="35"/>
      <c r="S9" s="35"/>
      <c r="T9" s="35"/>
    </row>
    <row r="10" spans="1:20">
      <c r="K10" t="s">
        <v>32</v>
      </c>
      <c r="O10" t="s">
        <v>33</v>
      </c>
      <c r="R10" t="s">
        <v>39</v>
      </c>
    </row>
    <row r="11" spans="1:20">
      <c r="L11" t="s">
        <v>11</v>
      </c>
      <c r="M11" t="s">
        <v>37</v>
      </c>
      <c r="N11" t="s">
        <v>38</v>
      </c>
      <c r="O11" t="s">
        <v>11</v>
      </c>
      <c r="P11" t="s">
        <v>37</v>
      </c>
      <c r="Q11" t="s">
        <v>38</v>
      </c>
      <c r="R11" t="s">
        <v>11</v>
      </c>
      <c r="S11" t="s">
        <v>37</v>
      </c>
      <c r="T11" t="s">
        <v>38</v>
      </c>
    </row>
    <row r="12" spans="1:20">
      <c r="K12" t="s">
        <v>35</v>
      </c>
      <c r="L12">
        <v>12258</v>
      </c>
      <c r="M12">
        <v>47140</v>
      </c>
      <c r="N12">
        <v>26298</v>
      </c>
      <c r="O12">
        <v>5258</v>
      </c>
      <c r="P12">
        <v>26160</v>
      </c>
      <c r="Q12">
        <v>9673</v>
      </c>
      <c r="R12">
        <v>1950</v>
      </c>
      <c r="S12">
        <v>23227</v>
      </c>
      <c r="T12">
        <v>5046</v>
      </c>
    </row>
    <row r="13" spans="1:20">
      <c r="K13" t="s">
        <v>36</v>
      </c>
      <c r="L13">
        <v>11912</v>
      </c>
      <c r="M13">
        <v>44491</v>
      </c>
      <c r="N13">
        <v>31438</v>
      </c>
      <c r="O13">
        <v>6525</v>
      </c>
      <c r="P13">
        <v>32171</v>
      </c>
      <c r="Q13">
        <v>12556</v>
      </c>
      <c r="R13">
        <v>4292</v>
      </c>
      <c r="S13">
        <v>25387</v>
      </c>
      <c r="T13">
        <v>7822</v>
      </c>
    </row>
    <row r="14" spans="1:20">
      <c r="K14" t="s">
        <v>35</v>
      </c>
      <c r="L14">
        <f>L12/(L12+M12)</f>
        <v>0.20637058486817739</v>
      </c>
      <c r="N14">
        <f>N12/(N12+M12)</f>
        <v>0.35809798741795801</v>
      </c>
      <c r="O14">
        <f t="shared" ref="O14" si="4">O12/(O12+P12)</f>
        <v>0.16735629257113757</v>
      </c>
      <c r="Q14">
        <f t="shared" ref="Q14" si="5">Q12/(Q12+P12)</f>
        <v>0.26994669717857839</v>
      </c>
      <c r="R14">
        <f t="shared" ref="R14" si="6">R12/(R12+S12)</f>
        <v>7.7451642372006191E-2</v>
      </c>
      <c r="T14">
        <f t="shared" ref="T14:T15" si="7">T12/(T12+S12)</f>
        <v>0.17847416262865631</v>
      </c>
    </row>
    <row r="15" spans="1:20">
      <c r="K15" t="s">
        <v>36</v>
      </c>
      <c r="L15">
        <f>L13/(L13+M13)</f>
        <v>0.21119444001205609</v>
      </c>
      <c r="N15">
        <f>N13/(N13+M13)</f>
        <v>0.41404469965362378</v>
      </c>
      <c r="O15">
        <f>O13/(O13+P13)</f>
        <v>0.16862207980152988</v>
      </c>
      <c r="Q15">
        <f>Q13/(Q13+P13)</f>
        <v>0.28072528897533927</v>
      </c>
      <c r="R15">
        <f>R13/(R13+S13)</f>
        <v>0.14461403686108024</v>
      </c>
      <c r="T15">
        <f t="shared" si="7"/>
        <v>0.23553855882441507</v>
      </c>
    </row>
    <row r="17" spans="11:20">
      <c r="K17" s="35" t="s">
        <v>833</v>
      </c>
      <c r="L17" s="35"/>
      <c r="M17" s="35"/>
      <c r="N17" s="35"/>
      <c r="O17" s="35"/>
      <c r="P17" s="35"/>
      <c r="Q17" s="35"/>
      <c r="R17" s="35"/>
      <c r="S17" s="35"/>
      <c r="T17" s="35"/>
    </row>
    <row r="18" spans="11:20">
      <c r="K18" t="s">
        <v>32</v>
      </c>
      <c r="O18" t="s">
        <v>33</v>
      </c>
      <c r="R18" t="s">
        <v>39</v>
      </c>
    </row>
    <row r="19" spans="11:20">
      <c r="L19" t="s">
        <v>11</v>
      </c>
      <c r="M19" t="s">
        <v>37</v>
      </c>
      <c r="N19" t="s">
        <v>38</v>
      </c>
      <c r="O19" t="s">
        <v>11</v>
      </c>
      <c r="P19" t="s">
        <v>37</v>
      </c>
      <c r="Q19" t="s">
        <v>38</v>
      </c>
      <c r="R19" t="s">
        <v>11</v>
      </c>
      <c r="S19" t="s">
        <v>37</v>
      </c>
      <c r="T19" t="s">
        <v>38</v>
      </c>
    </row>
    <row r="20" spans="11:20">
      <c r="K20" t="s">
        <v>35</v>
      </c>
      <c r="L20">
        <v>13849</v>
      </c>
      <c r="M20">
        <v>90870</v>
      </c>
      <c r="N20">
        <v>45987</v>
      </c>
      <c r="O20">
        <v>7088</v>
      </c>
      <c r="P20">
        <v>56225</v>
      </c>
      <c r="Q20">
        <v>26077</v>
      </c>
      <c r="R20">
        <v>6047</v>
      </c>
      <c r="S20">
        <v>54595</v>
      </c>
      <c r="T20">
        <v>22232</v>
      </c>
    </row>
    <row r="21" spans="11:20">
      <c r="K21" t="s">
        <v>36</v>
      </c>
      <c r="L21">
        <v>12264</v>
      </c>
      <c r="M21">
        <v>95792</v>
      </c>
      <c r="N21">
        <v>46788</v>
      </c>
      <c r="O21">
        <v>8811</v>
      </c>
      <c r="P21">
        <v>77135</v>
      </c>
      <c r="Q21">
        <v>28627</v>
      </c>
      <c r="R21">
        <v>7541</v>
      </c>
      <c r="S21">
        <v>75331</v>
      </c>
      <c r="T21">
        <v>24706</v>
      </c>
    </row>
    <row r="22" spans="11:20">
      <c r="K22" t="s">
        <v>35</v>
      </c>
      <c r="L22">
        <f>L20/(L20+M20)</f>
        <v>0.13224916204318224</v>
      </c>
      <c r="N22">
        <f>N20/(N20+M20)</f>
        <v>0.3360222714219952</v>
      </c>
      <c r="O22">
        <f t="shared" ref="O22:O23" si="8">O20/(O20+P20)</f>
        <v>0.11195173187181148</v>
      </c>
      <c r="Q22">
        <f t="shared" ref="Q22:Q23" si="9">Q20/(Q20+P20)</f>
        <v>0.31684527715000849</v>
      </c>
      <c r="R22">
        <f t="shared" ref="R22:R23" si="10">R20/(R20+S20)</f>
        <v>9.9716368193661156E-2</v>
      </c>
      <c r="T22">
        <f t="shared" ref="T22:T23" si="11">T20/(T20+S20)</f>
        <v>0.28937743241308395</v>
      </c>
    </row>
    <row r="23" spans="11:20">
      <c r="K23" t="s">
        <v>36</v>
      </c>
      <c r="L23">
        <f>L21/(L21+M21)</f>
        <v>0.11349670541200858</v>
      </c>
      <c r="N23">
        <f>N21/(N21+M21)</f>
        <v>0.32815261607518587</v>
      </c>
      <c r="O23">
        <f t="shared" si="8"/>
        <v>0.10251786005166034</v>
      </c>
      <c r="Q23">
        <f t="shared" si="9"/>
        <v>0.27067377697093475</v>
      </c>
      <c r="R23">
        <f t="shared" si="10"/>
        <v>9.099575248576118E-2</v>
      </c>
      <c r="T23">
        <f t="shared" si="11"/>
        <v>0.2469686216100043</v>
      </c>
    </row>
  </sheetData>
  <mergeCells count="3">
    <mergeCell ref="K1:T1"/>
    <mergeCell ref="K9:T9"/>
    <mergeCell ref="K17:T17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INS_DEL</vt:lpstr>
      <vt:lpstr>INS_DEL_MERGERED</vt:lpstr>
      <vt:lpstr>BAC_CHECK_Chimp_10</vt:lpstr>
      <vt:lpstr>BAC_CHECK_Gorilla_10</vt:lpstr>
      <vt:lpstr>BAC_CHECK_Orangutan_10</vt:lpstr>
      <vt:lpstr>BAC_CHECK_Gibbon_10</vt:lpstr>
      <vt:lpstr>BAC_CHECK_SUMMARY</vt:lpstr>
      <vt:lpstr>CHIMP_BAC_10_INCLUSIND_BAD_BACS</vt:lpstr>
      <vt:lpstr>ZEV_INTERSECT</vt:lpstr>
    </vt:vector>
  </TitlesOfParts>
  <Company>OIST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Yafei Mao</dc:creator>
  <cp:lastModifiedBy>Yafei Mao</cp:lastModifiedBy>
  <cp:lastPrinted>2020-03-12T21:51:46Z</cp:lastPrinted>
  <dcterms:created xsi:type="dcterms:W3CDTF">2020-03-02T17:17:23Z</dcterms:created>
  <dcterms:modified xsi:type="dcterms:W3CDTF">2020-03-24T01:11:46Z</dcterms:modified>
</cp:coreProperties>
</file>